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250" windowHeight="9120" tabRatio="408" activeTab="1"/>
  </bookViews>
  <sheets>
    <sheet name="1. Spieltag" sheetId="1" r:id="rId1"/>
    <sheet name="2. Spieltag" sheetId="2" r:id="rId2"/>
    <sheet name="Einzel" sheetId="3" r:id="rId3"/>
  </sheets>
  <definedNames>
    <definedName name="_xlnm.Print_Area" localSheetId="0">'1. Spieltag'!$A$1:$X$127</definedName>
    <definedName name="_xlnm.Print_Area" localSheetId="1">'2. Spieltag'!$A$1:$X$143</definedName>
    <definedName name="_xlnm.Print_Area" localSheetId="2">'Einzel'!$A$1:$P$77</definedName>
  </definedNames>
  <calcPr fullCalcOnLoad="1"/>
</workbook>
</file>

<file path=xl/sharedStrings.xml><?xml version="1.0" encoding="utf-8"?>
<sst xmlns="http://schemas.openxmlformats.org/spreadsheetml/2006/main" count="1150" uniqueCount="250">
  <si>
    <t>Gesamt</t>
  </si>
  <si>
    <t>Schnitt</t>
  </si>
  <si>
    <t>Damen</t>
  </si>
  <si>
    <t>:</t>
  </si>
  <si>
    <t>Herren</t>
  </si>
  <si>
    <t>Jugend</t>
  </si>
  <si>
    <t>BGC Diepholz</t>
  </si>
  <si>
    <t>Q</t>
  </si>
  <si>
    <t>SEE</t>
  </si>
  <si>
    <t>DIE</t>
  </si>
  <si>
    <t>`=</t>
  </si>
  <si>
    <t>BGC Bad Nenndorf</t>
  </si>
  <si>
    <t>NEN</t>
  </si>
  <si>
    <t>II</t>
  </si>
  <si>
    <t>Seniorinnen/Senioren II</t>
  </si>
  <si>
    <t>*</t>
  </si>
  <si>
    <t>Mannschaft nicht angetreten</t>
  </si>
  <si>
    <t>SC Bad Münder</t>
  </si>
  <si>
    <t>Wennrich, Claudia</t>
  </si>
  <si>
    <t>MÜN</t>
  </si>
  <si>
    <t>Zehm/Anders, Jürgen</t>
  </si>
  <si>
    <t>A: Mannschaftswertung</t>
  </si>
  <si>
    <t>Verein</t>
  </si>
  <si>
    <t>C: Einzelwertung</t>
  </si>
  <si>
    <t>Damen:</t>
  </si>
  <si>
    <t>Pl.</t>
  </si>
  <si>
    <t>Name</t>
  </si>
  <si>
    <t>E: Besondere Vorkommnisse</t>
  </si>
  <si>
    <t>Abkürzungen Vereine</t>
  </si>
  <si>
    <t>Schwab, Marianne</t>
  </si>
  <si>
    <t>TUS</t>
  </si>
  <si>
    <t>Schmiede, Sebastian</t>
  </si>
  <si>
    <t>Siol, Gerald</t>
  </si>
  <si>
    <t>Tuspo Bad Münder</t>
  </si>
  <si>
    <t>Hartmann, Rochus</t>
  </si>
  <si>
    <t>Tuspo Bad Münder I</t>
  </si>
  <si>
    <t>SC Bad Münder II</t>
  </si>
  <si>
    <t>BGC Bad Nenndorf I</t>
  </si>
  <si>
    <t>Niedersächsischer Bahnengolf-Verband e.V.</t>
  </si>
  <si>
    <t>Einzelspieler nicht angetreten</t>
  </si>
  <si>
    <t>Schwab, Bernd II</t>
  </si>
  <si>
    <t>Wesemann, Erwin</t>
  </si>
  <si>
    <t>Henkel, Klaus-Dieter</t>
  </si>
  <si>
    <t>Beckmann, Thorsten</t>
  </si>
  <si>
    <t>HIL</t>
  </si>
  <si>
    <t>Neumann, Brigitte</t>
  </si>
  <si>
    <t>Krichel, Tom</t>
  </si>
  <si>
    <t>BGV Hildesheim</t>
  </si>
  <si>
    <t>Hirschfeld, Danny</t>
  </si>
  <si>
    <t>Sander, Julian</t>
  </si>
  <si>
    <t>Wilkes, Rudolf II</t>
  </si>
  <si>
    <t>Müller, Adolf  II</t>
  </si>
  <si>
    <t>Klein, Nicole</t>
  </si>
  <si>
    <t>Vogt, Björn</t>
  </si>
  <si>
    <t>Sperling, Sven</t>
  </si>
  <si>
    <t>Sperling, Sascha</t>
  </si>
  <si>
    <t>Waleska, Martin</t>
  </si>
  <si>
    <t>Klein, Daniel</t>
  </si>
  <si>
    <t>Krichel, Tim</t>
  </si>
  <si>
    <t>BGC Bad Nenndorf II</t>
  </si>
  <si>
    <t>B: Einzelwertung</t>
  </si>
  <si>
    <t>Müller, Elsa II</t>
  </si>
  <si>
    <t>HAN</t>
  </si>
  <si>
    <t>D: Einzelwertung</t>
  </si>
  <si>
    <t>3 R</t>
  </si>
  <si>
    <t>Hunte, Stefanie</t>
  </si>
  <si>
    <t>Schulte, Pierre</t>
  </si>
  <si>
    <t>Kat</t>
  </si>
  <si>
    <t>D</t>
  </si>
  <si>
    <t>H</t>
  </si>
  <si>
    <t>Schmiede, Frank-J.</t>
  </si>
  <si>
    <t>Hanus, Jens</t>
  </si>
  <si>
    <t>Seniorinnen I u. II :</t>
  </si>
  <si>
    <t>Senioren I + II :</t>
  </si>
  <si>
    <t>Jugend männlich :</t>
  </si>
  <si>
    <t>Schüler männlich:</t>
  </si>
  <si>
    <t>Weseman,Inge</t>
  </si>
  <si>
    <t>Spielpunkte</t>
  </si>
  <si>
    <t>Wertungspunkte</t>
  </si>
  <si>
    <t>Tabellenstand</t>
  </si>
  <si>
    <t>FdR.  gez.  Bernd  Schwab</t>
  </si>
  <si>
    <t>Bad Münder, den 14.06.2004</t>
  </si>
  <si>
    <t>Qualifikation für NBGV - Meisterschaft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</si>
  <si>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</si>
  <si>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</si>
  <si>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</si>
  <si>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</si>
  <si>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</si>
  <si>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</si>
  <si>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</si>
  <si>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</si>
  <si>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</si>
  <si>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</si>
  <si>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</si>
  <si>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</si>
  <si>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</si>
  <si>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</si>
  <si>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</si>
  <si>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</si>
  <si>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</si>
  <si>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</si>
  <si>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Kat.</t>
  </si>
  <si>
    <t>Sw I</t>
  </si>
  <si>
    <t>Sm I</t>
  </si>
  <si>
    <t>Sm II</t>
  </si>
  <si>
    <t>Jm</t>
  </si>
  <si>
    <t>Schm</t>
  </si>
  <si>
    <t>Limit</t>
  </si>
  <si>
    <t>Sw II</t>
  </si>
  <si>
    <t>Tabelle nach dem 1. Spieltag</t>
  </si>
  <si>
    <t>Streicher</t>
  </si>
  <si>
    <t>R.-D.</t>
  </si>
  <si>
    <t>Wertung</t>
  </si>
  <si>
    <t xml:space="preserve">Stand    nach </t>
  </si>
  <si>
    <t>04.04.</t>
  </si>
  <si>
    <t>02.05.</t>
  </si>
  <si>
    <t>23.05.</t>
  </si>
  <si>
    <t>13.08.</t>
  </si>
  <si>
    <t>04.07.</t>
  </si>
  <si>
    <t>29.08.</t>
  </si>
  <si>
    <t>Anzahl    gespielter    Durchgänge</t>
  </si>
  <si>
    <t>Vorname</t>
  </si>
  <si>
    <t xml:space="preserve">Hunte </t>
  </si>
  <si>
    <t>Stefanie</t>
  </si>
  <si>
    <t>Wennrich</t>
  </si>
  <si>
    <t>Claudia</t>
  </si>
  <si>
    <t>Klein</t>
  </si>
  <si>
    <t>Schwab</t>
  </si>
  <si>
    <t>Marianne</t>
  </si>
  <si>
    <t>Sw1</t>
  </si>
  <si>
    <t>Neumann</t>
  </si>
  <si>
    <t>Brigitte</t>
  </si>
  <si>
    <t>Wesemann</t>
  </si>
  <si>
    <t>Inge</t>
  </si>
  <si>
    <t>Aus der Wertung gefallen</t>
  </si>
  <si>
    <t>Hartlein</t>
  </si>
  <si>
    <t>Ingo</t>
  </si>
  <si>
    <t>Hartmann</t>
  </si>
  <si>
    <t>Rochus</t>
  </si>
  <si>
    <t>Henkel</t>
  </si>
  <si>
    <t>Klaus-Dieter</t>
  </si>
  <si>
    <t>Schmiede</t>
  </si>
  <si>
    <t>Erwin</t>
  </si>
  <si>
    <t>Bernd</t>
  </si>
  <si>
    <t>Krichel</t>
  </si>
  <si>
    <t>Tom</t>
  </si>
  <si>
    <t>Siol</t>
  </si>
  <si>
    <t>Gerald</t>
  </si>
  <si>
    <t>Aus  der  Wertung  gefallen</t>
  </si>
  <si>
    <t>Martin</t>
  </si>
  <si>
    <t>Vogt</t>
  </si>
  <si>
    <t>Björn</t>
  </si>
  <si>
    <t>Waleska</t>
  </si>
  <si>
    <t>Sebastian</t>
  </si>
  <si>
    <t>Daniel</t>
  </si>
  <si>
    <t>Schulte</t>
  </si>
  <si>
    <t>Pierre</t>
  </si>
  <si>
    <t>Haase</t>
  </si>
  <si>
    <t>Dominik</t>
  </si>
  <si>
    <t>Sperling</t>
  </si>
  <si>
    <t>Sascha</t>
  </si>
  <si>
    <t>Cederic</t>
  </si>
  <si>
    <t>Marcel</t>
  </si>
  <si>
    <t>Hirschfeld</t>
  </si>
  <si>
    <t>Danny</t>
  </si>
  <si>
    <t>Tim</t>
  </si>
  <si>
    <t>Sander</t>
  </si>
  <si>
    <t>Julien</t>
  </si>
  <si>
    <t>Herren/Senioren I/II</t>
  </si>
  <si>
    <t>Jugend/Schüler</t>
  </si>
  <si>
    <t>Damen/Seniorinnen</t>
  </si>
  <si>
    <t>Frank-Jürgen</t>
  </si>
  <si>
    <t>Galuba, Manuel</t>
  </si>
  <si>
    <t>GAR</t>
  </si>
  <si>
    <t>1. BGC Hannover</t>
  </si>
  <si>
    <t>Ergebnisliste Bezirksklasse Mitte am 17.04.2005 nach dem 1. Punktspiel  in  Diepholz</t>
  </si>
  <si>
    <t>Hartmann, Kerstin</t>
  </si>
  <si>
    <t>Hersel, Renate</t>
  </si>
  <si>
    <t>Ellebracht, Ilka</t>
  </si>
  <si>
    <t>Duensing, Jürgen</t>
  </si>
  <si>
    <t>EHL</t>
  </si>
  <si>
    <t>Hunte, Karl-Heinz</t>
  </si>
  <si>
    <t>Tronnier, Hartwig</t>
  </si>
  <si>
    <t>Möller, Friedrich</t>
  </si>
  <si>
    <t>Hartlein Ingo</t>
  </si>
  <si>
    <t>Heinsohn, Kl.-Wilhelm</t>
  </si>
  <si>
    <t>Hartmann,Rolf</t>
  </si>
  <si>
    <t>Haase, Dominic</t>
  </si>
  <si>
    <t>Vogt, Jens</t>
  </si>
  <si>
    <t>WillunJörn</t>
  </si>
  <si>
    <t>Schmiede, Cederic</t>
  </si>
  <si>
    <t>Rieger, Alexander</t>
  </si>
  <si>
    <t>Lerch,Philipp</t>
  </si>
  <si>
    <t>Richter, Christoph</t>
  </si>
  <si>
    <t>Waleska, Marcel</t>
  </si>
  <si>
    <t>Pietzonka, Marcel</t>
  </si>
  <si>
    <t>Tabelle nach dem 2. Spieltag</t>
  </si>
  <si>
    <t>Ergebnisliste Bezirksklasse Mitte am 01.04.2005 nach dem 2. Punktspiel  in  Garbsen</t>
  </si>
  <si>
    <t>Horn, Dennis</t>
  </si>
  <si>
    <t>Henkel, Ilse</t>
  </si>
  <si>
    <t>Klein, Petra</t>
  </si>
  <si>
    <t>Jazdzewski, Brigitte</t>
  </si>
  <si>
    <t>Lange, Rudolf</t>
  </si>
  <si>
    <t>Willun, Jörn</t>
  </si>
  <si>
    <t>MGV Garbsen</t>
  </si>
  <si>
    <t>Meier, Erich</t>
  </si>
  <si>
    <t>1.BGC Hannover</t>
  </si>
  <si>
    <t>BGC Seelze</t>
  </si>
  <si>
    <t>Bad Münder, den 04.05.2005</t>
  </si>
  <si>
    <t>1. MGC Ehlershausen</t>
  </si>
  <si>
    <t>Heisel</t>
  </si>
  <si>
    <t>Regina</t>
  </si>
  <si>
    <t>Kerstin</t>
  </si>
  <si>
    <t>Ellebracht</t>
  </si>
  <si>
    <t>Ilka</t>
  </si>
  <si>
    <t>Jazdzewski</t>
  </si>
  <si>
    <t>SmII</t>
  </si>
  <si>
    <t>Ilse</t>
  </si>
  <si>
    <t>Jürgen</t>
  </si>
  <si>
    <t>Tronnier</t>
  </si>
  <si>
    <t>Hartmut</t>
  </si>
  <si>
    <t>Horn</t>
  </si>
  <si>
    <t>Dennis</t>
  </si>
  <si>
    <t>Duensing</t>
  </si>
  <si>
    <t>Lange</t>
  </si>
  <si>
    <t>Rudolf</t>
  </si>
  <si>
    <t>Heinsohn</t>
  </si>
  <si>
    <t>Kl.-Wilhelm</t>
  </si>
  <si>
    <t>SmI</t>
  </si>
  <si>
    <t>Wilkes</t>
  </si>
  <si>
    <t>Meier</t>
  </si>
  <si>
    <t>Erich</t>
  </si>
  <si>
    <t>Müller</t>
  </si>
  <si>
    <t>Adolf</t>
  </si>
  <si>
    <t>18.</t>
  </si>
  <si>
    <t>Jens</t>
  </si>
  <si>
    <t>Pietzonka</t>
  </si>
  <si>
    <t>Macel</t>
  </si>
  <si>
    <t>Jörn</t>
  </si>
  <si>
    <t>Willun</t>
  </si>
  <si>
    <t>Rieger</t>
  </si>
  <si>
    <t>Alexander</t>
  </si>
  <si>
    <t>20.</t>
  </si>
  <si>
    <t>Sven</t>
  </si>
  <si>
    <t>Galuba</t>
  </si>
  <si>
    <t>Manuel</t>
  </si>
  <si>
    <t>Lerch</t>
  </si>
  <si>
    <t>Philipp</t>
  </si>
  <si>
    <t>Richter</t>
  </si>
  <si>
    <t>Christoph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</si>
</sst>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_ ;\-0.000\ "/>
    <numFmt numFmtId="174" formatCode="[$-407]d/\ mmm/;@"/>
    <numFmt numFmtId="175" formatCode="0.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i/>
      <sz val="20"/>
      <name val="Arial"/>
      <family val="2"/>
    </font>
    <font>
      <b/>
      <i/>
      <sz val="20"/>
      <name val="Times New Roman"/>
      <family val="1"/>
    </font>
    <font>
      <b/>
      <sz val="20"/>
      <name val="Arial"/>
      <family val="2"/>
    </font>
    <font>
      <b/>
      <u val="single"/>
      <sz val="20"/>
      <name val="Times New Roman"/>
      <family val="1"/>
    </font>
    <font>
      <b/>
      <sz val="22"/>
      <name val="Times New Roman"/>
      <family val="1"/>
    </font>
    <font>
      <sz val="48"/>
      <name val="Times New Roman"/>
      <family val="1"/>
    </font>
    <font>
      <sz val="18"/>
      <name val="Arial"/>
      <family val="2"/>
    </font>
    <font>
      <i/>
      <sz val="18"/>
      <color indexed="10"/>
      <name val="Arial"/>
      <family val="0"/>
    </font>
    <font>
      <i/>
      <sz val="18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Premier Free Style DB"/>
      <family val="0"/>
    </font>
    <font>
      <b/>
      <sz val="13"/>
      <name val="Premier Free Style DB"/>
      <family val="0"/>
    </font>
    <font>
      <sz val="24"/>
      <name val="Bookman Old Style"/>
      <family val="1"/>
    </font>
    <font>
      <i/>
      <sz val="24"/>
      <color indexed="10"/>
      <name val="Bookman Old Style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 quotePrefix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1" fillId="0" borderId="0" xfId="0" applyFont="1" applyFill="1" applyAlignment="1" quotePrefix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9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72" fontId="7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1" fontId="22" fillId="0" borderId="0" xfId="0" applyNumberFormat="1" applyFont="1" applyFill="1" applyAlignment="1">
      <alignment horizontal="center"/>
    </xf>
    <xf numFmtId="172" fontId="21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  <xf numFmtId="174" fontId="22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172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75" fontId="6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75" fontId="21" fillId="0" borderId="0" xfId="0" applyNumberFormat="1" applyFont="1" applyFill="1" applyAlignment="1">
      <alignment horizontal="center" vertical="center"/>
    </xf>
    <xf numFmtId="0" fontId="21" fillId="0" borderId="8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right" vertical="center"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0" xfId="0" applyFont="1" applyAlignment="1">
      <alignment/>
    </xf>
    <xf numFmtId="0" fontId="21" fillId="0" borderId="12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72" fontId="22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vertical="center"/>
    </xf>
    <xf numFmtId="172" fontId="23" fillId="0" borderId="0" xfId="0" applyNumberFormat="1" applyFont="1" applyFill="1" applyAlignment="1">
      <alignment horizontal="center" vertical="center"/>
    </xf>
    <xf numFmtId="174" fontId="22" fillId="0" borderId="0" xfId="0" applyNumberFormat="1" applyFont="1" applyFill="1" applyAlignment="1">
      <alignment vertical="center"/>
    </xf>
    <xf numFmtId="174" fontId="22" fillId="0" borderId="15" xfId="0" applyNumberFormat="1" applyFont="1" applyFill="1" applyBorder="1" applyAlignment="1">
      <alignment horizontal="right" vertical="center"/>
    </xf>
    <xf numFmtId="174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172" fontId="22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" fontId="2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" fontId="25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174" fontId="27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9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14" xfId="0" applyFont="1" applyBorder="1" applyAlignment="1">
      <alignment/>
    </xf>
    <xf numFmtId="0" fontId="29" fillId="0" borderId="3" xfId="0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" vertical="center"/>
    </xf>
    <xf numFmtId="1" fontId="29" fillId="0" borderId="3" xfId="0" applyNumberFormat="1" applyFont="1" applyFill="1" applyBorder="1" applyAlignment="1">
      <alignment horizontal="center" vertical="center"/>
    </xf>
    <xf numFmtId="1" fontId="30" fillId="0" borderId="3" xfId="0" applyNumberFormat="1" applyFont="1" applyFill="1" applyBorder="1" applyAlignment="1">
      <alignment horizontal="center" vertical="center"/>
    </xf>
    <xf numFmtId="172" fontId="29" fillId="0" borderId="3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 vertical="center"/>
    </xf>
    <xf numFmtId="1" fontId="29" fillId="0" borderId="4" xfId="0" applyNumberFormat="1" applyFont="1" applyFill="1" applyBorder="1" applyAlignment="1">
      <alignment horizontal="center" vertical="center"/>
    </xf>
    <xf numFmtId="1" fontId="30" fillId="0" borderId="4" xfId="0" applyNumberFormat="1" applyFont="1" applyFill="1" applyBorder="1" applyAlignment="1">
      <alignment horizontal="center" vertical="center"/>
    </xf>
    <xf numFmtId="172" fontId="29" fillId="0" borderId="4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6" xfId="0" applyNumberFormat="1" applyFont="1" applyFill="1" applyBorder="1" applyAlignment="1">
      <alignment horizontal="center" vertical="center"/>
    </xf>
    <xf numFmtId="1" fontId="29" fillId="0" borderId="6" xfId="0" applyNumberFormat="1" applyFont="1" applyFill="1" applyBorder="1" applyAlignment="1">
      <alignment horizontal="center" vertical="center"/>
    </xf>
    <xf numFmtId="1" fontId="30" fillId="0" borderId="6" xfId="0" applyNumberFormat="1" applyFont="1" applyFill="1" applyBorder="1" applyAlignment="1">
      <alignment horizontal="center" vertical="center"/>
    </xf>
    <xf numFmtId="172" fontId="29" fillId="0" borderId="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7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1" fontId="29" fillId="0" borderId="0" xfId="0" applyNumberFormat="1" applyFont="1" applyFill="1" applyAlignment="1">
      <alignment horizontal="center" vertical="center"/>
    </xf>
    <xf numFmtId="1" fontId="30" fillId="0" borderId="0" xfId="0" applyNumberFormat="1" applyFont="1" applyFill="1" applyAlignment="1">
      <alignment horizontal="center" vertical="center"/>
    </xf>
    <xf numFmtId="172" fontId="29" fillId="0" borderId="0" xfId="0" applyNumberFormat="1" applyFont="1" applyFill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1" fontId="29" fillId="0" borderId="9" xfId="0" applyNumberFormat="1" applyFont="1" applyFill="1" applyBorder="1" applyAlignment="1">
      <alignment horizontal="center" vertical="center"/>
    </xf>
    <xf numFmtId="1" fontId="30" fillId="0" borderId="9" xfId="0" applyNumberFormat="1" applyFont="1" applyFill="1" applyBorder="1" applyAlignment="1">
      <alignment horizontal="center" vertical="center"/>
    </xf>
    <xf numFmtId="172" fontId="29" fillId="0" borderId="9" xfId="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/>
    </xf>
    <xf numFmtId="172" fontId="29" fillId="0" borderId="11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1" xfId="0" applyFont="1" applyFill="1" applyBorder="1" applyAlignment="1" quotePrefix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/>
    </xf>
    <xf numFmtId="172" fontId="29" fillId="0" borderId="13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175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30" fillId="0" borderId="7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/>
    </xf>
    <xf numFmtId="0" fontId="30" fillId="0" borderId="14" xfId="0" applyFont="1" applyBorder="1" applyAlignment="1">
      <alignment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72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75" fontId="27" fillId="0" borderId="14" xfId="0" applyNumberFormat="1" applyFont="1" applyFill="1" applyBorder="1" applyAlignment="1">
      <alignment horizontal="center" vertical="center"/>
    </xf>
    <xf numFmtId="172" fontId="27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vertical="center"/>
    </xf>
    <xf numFmtId="0" fontId="33" fillId="0" borderId="4" xfId="0" applyFont="1" applyFill="1" applyBorder="1" applyAlignment="1">
      <alignment vertical="center"/>
    </xf>
    <xf numFmtId="0" fontId="33" fillId="0" borderId="6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29" fillId="0" borderId="13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9</xdr:row>
      <xdr:rowOff>104775</xdr:rowOff>
    </xdr:from>
    <xdr:to>
      <xdr:col>17</xdr:col>
      <xdr:colOff>247650</xdr:colOff>
      <xdr:row>9</xdr:row>
      <xdr:rowOff>238125</xdr:rowOff>
    </xdr:to>
    <xdr:sp>
      <xdr:nvSpPr>
        <xdr:cNvPr id="1" name="Oval 15"/>
        <xdr:cNvSpPr>
          <a:spLocks/>
        </xdr:cNvSpPr>
      </xdr:nvSpPr>
      <xdr:spPr>
        <a:xfrm>
          <a:off x="9763125" y="27908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9</xdr:row>
      <xdr:rowOff>85725</xdr:rowOff>
    </xdr:from>
    <xdr:to>
      <xdr:col>17</xdr:col>
      <xdr:colOff>247650</xdr:colOff>
      <xdr:row>9</xdr:row>
      <xdr:rowOff>257175</xdr:rowOff>
    </xdr:to>
    <xdr:sp>
      <xdr:nvSpPr>
        <xdr:cNvPr id="2" name="Line 16"/>
        <xdr:cNvSpPr>
          <a:spLocks/>
        </xdr:cNvSpPr>
      </xdr:nvSpPr>
      <xdr:spPr>
        <a:xfrm flipV="1">
          <a:off x="9763125" y="277177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15</xdr:row>
      <xdr:rowOff>104775</xdr:rowOff>
    </xdr:from>
    <xdr:to>
      <xdr:col>17</xdr:col>
      <xdr:colOff>247650</xdr:colOff>
      <xdr:row>15</xdr:row>
      <xdr:rowOff>238125</xdr:rowOff>
    </xdr:to>
    <xdr:sp>
      <xdr:nvSpPr>
        <xdr:cNvPr id="3" name="Oval 17"/>
        <xdr:cNvSpPr>
          <a:spLocks/>
        </xdr:cNvSpPr>
      </xdr:nvSpPr>
      <xdr:spPr>
        <a:xfrm>
          <a:off x="9763125" y="44767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15</xdr:row>
      <xdr:rowOff>85725</xdr:rowOff>
    </xdr:from>
    <xdr:to>
      <xdr:col>17</xdr:col>
      <xdr:colOff>247650</xdr:colOff>
      <xdr:row>15</xdr:row>
      <xdr:rowOff>257175</xdr:rowOff>
    </xdr:to>
    <xdr:sp>
      <xdr:nvSpPr>
        <xdr:cNvPr id="4" name="Line 18"/>
        <xdr:cNvSpPr>
          <a:spLocks/>
        </xdr:cNvSpPr>
      </xdr:nvSpPr>
      <xdr:spPr>
        <a:xfrm flipV="1">
          <a:off x="9763125" y="44577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21</xdr:row>
      <xdr:rowOff>104775</xdr:rowOff>
    </xdr:from>
    <xdr:to>
      <xdr:col>17</xdr:col>
      <xdr:colOff>247650</xdr:colOff>
      <xdr:row>21</xdr:row>
      <xdr:rowOff>238125</xdr:rowOff>
    </xdr:to>
    <xdr:sp>
      <xdr:nvSpPr>
        <xdr:cNvPr id="5" name="Oval 19"/>
        <xdr:cNvSpPr>
          <a:spLocks/>
        </xdr:cNvSpPr>
      </xdr:nvSpPr>
      <xdr:spPr>
        <a:xfrm>
          <a:off x="9763125" y="62103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21</xdr:row>
      <xdr:rowOff>85725</xdr:rowOff>
    </xdr:from>
    <xdr:to>
      <xdr:col>17</xdr:col>
      <xdr:colOff>247650</xdr:colOff>
      <xdr:row>21</xdr:row>
      <xdr:rowOff>257175</xdr:rowOff>
    </xdr:to>
    <xdr:sp>
      <xdr:nvSpPr>
        <xdr:cNvPr id="6" name="Line 20"/>
        <xdr:cNvSpPr>
          <a:spLocks/>
        </xdr:cNvSpPr>
      </xdr:nvSpPr>
      <xdr:spPr>
        <a:xfrm flipV="1">
          <a:off x="9763125" y="619125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30</xdr:row>
      <xdr:rowOff>104775</xdr:rowOff>
    </xdr:from>
    <xdr:to>
      <xdr:col>17</xdr:col>
      <xdr:colOff>247650</xdr:colOff>
      <xdr:row>30</xdr:row>
      <xdr:rowOff>238125</xdr:rowOff>
    </xdr:to>
    <xdr:sp>
      <xdr:nvSpPr>
        <xdr:cNvPr id="7" name="Oval 21"/>
        <xdr:cNvSpPr>
          <a:spLocks/>
        </xdr:cNvSpPr>
      </xdr:nvSpPr>
      <xdr:spPr>
        <a:xfrm>
          <a:off x="9763125" y="87820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30</xdr:row>
      <xdr:rowOff>85725</xdr:rowOff>
    </xdr:from>
    <xdr:to>
      <xdr:col>17</xdr:col>
      <xdr:colOff>247650</xdr:colOff>
      <xdr:row>30</xdr:row>
      <xdr:rowOff>257175</xdr:rowOff>
    </xdr:to>
    <xdr:sp>
      <xdr:nvSpPr>
        <xdr:cNvPr id="8" name="Line 22"/>
        <xdr:cNvSpPr>
          <a:spLocks/>
        </xdr:cNvSpPr>
      </xdr:nvSpPr>
      <xdr:spPr>
        <a:xfrm flipV="1">
          <a:off x="9763125" y="87630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39</xdr:row>
      <xdr:rowOff>104775</xdr:rowOff>
    </xdr:from>
    <xdr:to>
      <xdr:col>17</xdr:col>
      <xdr:colOff>247650</xdr:colOff>
      <xdr:row>39</xdr:row>
      <xdr:rowOff>238125</xdr:rowOff>
    </xdr:to>
    <xdr:sp>
      <xdr:nvSpPr>
        <xdr:cNvPr id="9" name="Oval 23"/>
        <xdr:cNvSpPr>
          <a:spLocks/>
        </xdr:cNvSpPr>
      </xdr:nvSpPr>
      <xdr:spPr>
        <a:xfrm>
          <a:off x="9763125" y="113347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39</xdr:row>
      <xdr:rowOff>85725</xdr:rowOff>
    </xdr:from>
    <xdr:to>
      <xdr:col>17</xdr:col>
      <xdr:colOff>247650</xdr:colOff>
      <xdr:row>39</xdr:row>
      <xdr:rowOff>257175</xdr:rowOff>
    </xdr:to>
    <xdr:sp>
      <xdr:nvSpPr>
        <xdr:cNvPr id="10" name="Line 24"/>
        <xdr:cNvSpPr>
          <a:spLocks/>
        </xdr:cNvSpPr>
      </xdr:nvSpPr>
      <xdr:spPr>
        <a:xfrm flipV="1">
          <a:off x="9763125" y="113157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104775</xdr:rowOff>
    </xdr:from>
    <xdr:to>
      <xdr:col>17</xdr:col>
      <xdr:colOff>247650</xdr:colOff>
      <xdr:row>47</xdr:row>
      <xdr:rowOff>238125</xdr:rowOff>
    </xdr:to>
    <xdr:sp>
      <xdr:nvSpPr>
        <xdr:cNvPr id="11" name="Oval 25"/>
        <xdr:cNvSpPr>
          <a:spLocks/>
        </xdr:cNvSpPr>
      </xdr:nvSpPr>
      <xdr:spPr>
        <a:xfrm>
          <a:off x="9763125" y="136683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85725</xdr:rowOff>
    </xdr:from>
    <xdr:to>
      <xdr:col>17</xdr:col>
      <xdr:colOff>247650</xdr:colOff>
      <xdr:row>47</xdr:row>
      <xdr:rowOff>257175</xdr:rowOff>
    </xdr:to>
    <xdr:sp>
      <xdr:nvSpPr>
        <xdr:cNvPr id="12" name="Line 26"/>
        <xdr:cNvSpPr>
          <a:spLocks/>
        </xdr:cNvSpPr>
      </xdr:nvSpPr>
      <xdr:spPr>
        <a:xfrm flipV="1">
          <a:off x="9763125" y="1364932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57</xdr:row>
      <xdr:rowOff>104775</xdr:rowOff>
    </xdr:from>
    <xdr:to>
      <xdr:col>17</xdr:col>
      <xdr:colOff>247650</xdr:colOff>
      <xdr:row>57</xdr:row>
      <xdr:rowOff>238125</xdr:rowOff>
    </xdr:to>
    <xdr:sp>
      <xdr:nvSpPr>
        <xdr:cNvPr id="13" name="Oval 27"/>
        <xdr:cNvSpPr>
          <a:spLocks/>
        </xdr:cNvSpPr>
      </xdr:nvSpPr>
      <xdr:spPr>
        <a:xfrm>
          <a:off x="9763125" y="164973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57</xdr:row>
      <xdr:rowOff>85725</xdr:rowOff>
    </xdr:from>
    <xdr:to>
      <xdr:col>17</xdr:col>
      <xdr:colOff>247650</xdr:colOff>
      <xdr:row>57</xdr:row>
      <xdr:rowOff>257175</xdr:rowOff>
    </xdr:to>
    <xdr:sp>
      <xdr:nvSpPr>
        <xdr:cNvPr id="14" name="Line 28"/>
        <xdr:cNvSpPr>
          <a:spLocks/>
        </xdr:cNvSpPr>
      </xdr:nvSpPr>
      <xdr:spPr>
        <a:xfrm flipV="1">
          <a:off x="9763125" y="1647825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78</xdr:row>
      <xdr:rowOff>104775</xdr:rowOff>
    </xdr:from>
    <xdr:to>
      <xdr:col>17</xdr:col>
      <xdr:colOff>247650</xdr:colOff>
      <xdr:row>78</xdr:row>
      <xdr:rowOff>238125</xdr:rowOff>
    </xdr:to>
    <xdr:sp>
      <xdr:nvSpPr>
        <xdr:cNvPr id="15" name="Oval 29"/>
        <xdr:cNvSpPr>
          <a:spLocks/>
        </xdr:cNvSpPr>
      </xdr:nvSpPr>
      <xdr:spPr>
        <a:xfrm>
          <a:off x="9763125" y="225647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78</xdr:row>
      <xdr:rowOff>85725</xdr:rowOff>
    </xdr:from>
    <xdr:to>
      <xdr:col>17</xdr:col>
      <xdr:colOff>247650</xdr:colOff>
      <xdr:row>78</xdr:row>
      <xdr:rowOff>257175</xdr:rowOff>
    </xdr:to>
    <xdr:sp>
      <xdr:nvSpPr>
        <xdr:cNvPr id="16" name="Line 30"/>
        <xdr:cNvSpPr>
          <a:spLocks/>
        </xdr:cNvSpPr>
      </xdr:nvSpPr>
      <xdr:spPr>
        <a:xfrm flipV="1">
          <a:off x="9763125" y="2254567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92</xdr:row>
      <xdr:rowOff>104775</xdr:rowOff>
    </xdr:from>
    <xdr:to>
      <xdr:col>17</xdr:col>
      <xdr:colOff>247650</xdr:colOff>
      <xdr:row>92</xdr:row>
      <xdr:rowOff>238125</xdr:rowOff>
    </xdr:to>
    <xdr:sp>
      <xdr:nvSpPr>
        <xdr:cNvPr id="17" name="Oval 31"/>
        <xdr:cNvSpPr>
          <a:spLocks/>
        </xdr:cNvSpPr>
      </xdr:nvSpPr>
      <xdr:spPr>
        <a:xfrm>
          <a:off x="9763125" y="264604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92</xdr:row>
      <xdr:rowOff>85725</xdr:rowOff>
    </xdr:from>
    <xdr:to>
      <xdr:col>17</xdr:col>
      <xdr:colOff>247650</xdr:colOff>
      <xdr:row>92</xdr:row>
      <xdr:rowOff>257175</xdr:rowOff>
    </xdr:to>
    <xdr:sp>
      <xdr:nvSpPr>
        <xdr:cNvPr id="18" name="Line 32"/>
        <xdr:cNvSpPr>
          <a:spLocks/>
        </xdr:cNvSpPr>
      </xdr:nvSpPr>
      <xdr:spPr>
        <a:xfrm flipV="1">
          <a:off x="9763125" y="264414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15</xdr:row>
      <xdr:rowOff>104775</xdr:rowOff>
    </xdr:from>
    <xdr:to>
      <xdr:col>17</xdr:col>
      <xdr:colOff>247650</xdr:colOff>
      <xdr:row>15</xdr:row>
      <xdr:rowOff>238125</xdr:rowOff>
    </xdr:to>
    <xdr:sp>
      <xdr:nvSpPr>
        <xdr:cNvPr id="19" name="Oval 33"/>
        <xdr:cNvSpPr>
          <a:spLocks/>
        </xdr:cNvSpPr>
      </xdr:nvSpPr>
      <xdr:spPr>
        <a:xfrm>
          <a:off x="9763125" y="44767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15</xdr:row>
      <xdr:rowOff>85725</xdr:rowOff>
    </xdr:from>
    <xdr:to>
      <xdr:col>17</xdr:col>
      <xdr:colOff>247650</xdr:colOff>
      <xdr:row>15</xdr:row>
      <xdr:rowOff>257175</xdr:rowOff>
    </xdr:to>
    <xdr:sp>
      <xdr:nvSpPr>
        <xdr:cNvPr id="20" name="Line 34"/>
        <xdr:cNvSpPr>
          <a:spLocks/>
        </xdr:cNvSpPr>
      </xdr:nvSpPr>
      <xdr:spPr>
        <a:xfrm flipV="1">
          <a:off x="9763125" y="44577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21</xdr:row>
      <xdr:rowOff>104775</xdr:rowOff>
    </xdr:from>
    <xdr:to>
      <xdr:col>17</xdr:col>
      <xdr:colOff>247650</xdr:colOff>
      <xdr:row>21</xdr:row>
      <xdr:rowOff>238125</xdr:rowOff>
    </xdr:to>
    <xdr:sp>
      <xdr:nvSpPr>
        <xdr:cNvPr id="21" name="Oval 35"/>
        <xdr:cNvSpPr>
          <a:spLocks/>
        </xdr:cNvSpPr>
      </xdr:nvSpPr>
      <xdr:spPr>
        <a:xfrm>
          <a:off x="9763125" y="62103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21</xdr:row>
      <xdr:rowOff>85725</xdr:rowOff>
    </xdr:from>
    <xdr:to>
      <xdr:col>17</xdr:col>
      <xdr:colOff>247650</xdr:colOff>
      <xdr:row>21</xdr:row>
      <xdr:rowOff>257175</xdr:rowOff>
    </xdr:to>
    <xdr:sp>
      <xdr:nvSpPr>
        <xdr:cNvPr id="22" name="Line 36"/>
        <xdr:cNvSpPr>
          <a:spLocks/>
        </xdr:cNvSpPr>
      </xdr:nvSpPr>
      <xdr:spPr>
        <a:xfrm flipV="1">
          <a:off x="9763125" y="619125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9</xdr:row>
      <xdr:rowOff>104775</xdr:rowOff>
    </xdr:from>
    <xdr:to>
      <xdr:col>17</xdr:col>
      <xdr:colOff>247650</xdr:colOff>
      <xdr:row>9</xdr:row>
      <xdr:rowOff>238125</xdr:rowOff>
    </xdr:to>
    <xdr:sp>
      <xdr:nvSpPr>
        <xdr:cNvPr id="1" name="Oval 1"/>
        <xdr:cNvSpPr>
          <a:spLocks/>
        </xdr:cNvSpPr>
      </xdr:nvSpPr>
      <xdr:spPr>
        <a:xfrm>
          <a:off x="9763125" y="27908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9</xdr:row>
      <xdr:rowOff>85725</xdr:rowOff>
    </xdr:from>
    <xdr:to>
      <xdr:col>17</xdr:col>
      <xdr:colOff>247650</xdr:colOff>
      <xdr:row>9</xdr:row>
      <xdr:rowOff>257175</xdr:rowOff>
    </xdr:to>
    <xdr:sp>
      <xdr:nvSpPr>
        <xdr:cNvPr id="2" name="Line 2"/>
        <xdr:cNvSpPr>
          <a:spLocks/>
        </xdr:cNvSpPr>
      </xdr:nvSpPr>
      <xdr:spPr>
        <a:xfrm flipV="1">
          <a:off x="9763125" y="277177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15</xdr:row>
      <xdr:rowOff>104775</xdr:rowOff>
    </xdr:from>
    <xdr:to>
      <xdr:col>17</xdr:col>
      <xdr:colOff>247650</xdr:colOff>
      <xdr:row>15</xdr:row>
      <xdr:rowOff>238125</xdr:rowOff>
    </xdr:to>
    <xdr:sp>
      <xdr:nvSpPr>
        <xdr:cNvPr id="3" name="Oval 3"/>
        <xdr:cNvSpPr>
          <a:spLocks/>
        </xdr:cNvSpPr>
      </xdr:nvSpPr>
      <xdr:spPr>
        <a:xfrm>
          <a:off x="9763125" y="44767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15</xdr:row>
      <xdr:rowOff>85725</xdr:rowOff>
    </xdr:from>
    <xdr:to>
      <xdr:col>17</xdr:col>
      <xdr:colOff>247650</xdr:colOff>
      <xdr:row>15</xdr:row>
      <xdr:rowOff>257175</xdr:rowOff>
    </xdr:to>
    <xdr:sp>
      <xdr:nvSpPr>
        <xdr:cNvPr id="4" name="Line 4"/>
        <xdr:cNvSpPr>
          <a:spLocks/>
        </xdr:cNvSpPr>
      </xdr:nvSpPr>
      <xdr:spPr>
        <a:xfrm flipV="1">
          <a:off x="9763125" y="44577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21</xdr:row>
      <xdr:rowOff>104775</xdr:rowOff>
    </xdr:from>
    <xdr:to>
      <xdr:col>17</xdr:col>
      <xdr:colOff>247650</xdr:colOff>
      <xdr:row>21</xdr:row>
      <xdr:rowOff>238125</xdr:rowOff>
    </xdr:to>
    <xdr:sp>
      <xdr:nvSpPr>
        <xdr:cNvPr id="5" name="Oval 5"/>
        <xdr:cNvSpPr>
          <a:spLocks/>
        </xdr:cNvSpPr>
      </xdr:nvSpPr>
      <xdr:spPr>
        <a:xfrm>
          <a:off x="9763125" y="62103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21</xdr:row>
      <xdr:rowOff>85725</xdr:rowOff>
    </xdr:from>
    <xdr:to>
      <xdr:col>17</xdr:col>
      <xdr:colOff>247650</xdr:colOff>
      <xdr:row>21</xdr:row>
      <xdr:rowOff>257175</xdr:rowOff>
    </xdr:to>
    <xdr:sp>
      <xdr:nvSpPr>
        <xdr:cNvPr id="6" name="Line 6"/>
        <xdr:cNvSpPr>
          <a:spLocks/>
        </xdr:cNvSpPr>
      </xdr:nvSpPr>
      <xdr:spPr>
        <a:xfrm flipV="1">
          <a:off x="9763125" y="619125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30</xdr:row>
      <xdr:rowOff>104775</xdr:rowOff>
    </xdr:from>
    <xdr:to>
      <xdr:col>17</xdr:col>
      <xdr:colOff>247650</xdr:colOff>
      <xdr:row>30</xdr:row>
      <xdr:rowOff>238125</xdr:rowOff>
    </xdr:to>
    <xdr:sp>
      <xdr:nvSpPr>
        <xdr:cNvPr id="7" name="Oval 7"/>
        <xdr:cNvSpPr>
          <a:spLocks/>
        </xdr:cNvSpPr>
      </xdr:nvSpPr>
      <xdr:spPr>
        <a:xfrm>
          <a:off x="9763125" y="87820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30</xdr:row>
      <xdr:rowOff>85725</xdr:rowOff>
    </xdr:from>
    <xdr:to>
      <xdr:col>17</xdr:col>
      <xdr:colOff>247650</xdr:colOff>
      <xdr:row>30</xdr:row>
      <xdr:rowOff>257175</xdr:rowOff>
    </xdr:to>
    <xdr:sp>
      <xdr:nvSpPr>
        <xdr:cNvPr id="8" name="Line 8"/>
        <xdr:cNvSpPr>
          <a:spLocks/>
        </xdr:cNvSpPr>
      </xdr:nvSpPr>
      <xdr:spPr>
        <a:xfrm flipV="1">
          <a:off x="9763125" y="87630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39</xdr:row>
      <xdr:rowOff>104775</xdr:rowOff>
    </xdr:from>
    <xdr:to>
      <xdr:col>17</xdr:col>
      <xdr:colOff>247650</xdr:colOff>
      <xdr:row>39</xdr:row>
      <xdr:rowOff>238125</xdr:rowOff>
    </xdr:to>
    <xdr:sp>
      <xdr:nvSpPr>
        <xdr:cNvPr id="9" name="Oval 9"/>
        <xdr:cNvSpPr>
          <a:spLocks/>
        </xdr:cNvSpPr>
      </xdr:nvSpPr>
      <xdr:spPr>
        <a:xfrm>
          <a:off x="9763125" y="113347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39</xdr:row>
      <xdr:rowOff>85725</xdr:rowOff>
    </xdr:from>
    <xdr:to>
      <xdr:col>17</xdr:col>
      <xdr:colOff>247650</xdr:colOff>
      <xdr:row>39</xdr:row>
      <xdr:rowOff>257175</xdr:rowOff>
    </xdr:to>
    <xdr:sp>
      <xdr:nvSpPr>
        <xdr:cNvPr id="10" name="Line 10"/>
        <xdr:cNvSpPr>
          <a:spLocks/>
        </xdr:cNvSpPr>
      </xdr:nvSpPr>
      <xdr:spPr>
        <a:xfrm flipV="1">
          <a:off x="9763125" y="113157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53</xdr:row>
      <xdr:rowOff>104775</xdr:rowOff>
    </xdr:from>
    <xdr:to>
      <xdr:col>17</xdr:col>
      <xdr:colOff>247650</xdr:colOff>
      <xdr:row>53</xdr:row>
      <xdr:rowOff>238125</xdr:rowOff>
    </xdr:to>
    <xdr:sp>
      <xdr:nvSpPr>
        <xdr:cNvPr id="11" name="Oval 11"/>
        <xdr:cNvSpPr>
          <a:spLocks/>
        </xdr:cNvSpPr>
      </xdr:nvSpPr>
      <xdr:spPr>
        <a:xfrm>
          <a:off x="9763125" y="153257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53</xdr:row>
      <xdr:rowOff>85725</xdr:rowOff>
    </xdr:from>
    <xdr:to>
      <xdr:col>17</xdr:col>
      <xdr:colOff>247650</xdr:colOff>
      <xdr:row>53</xdr:row>
      <xdr:rowOff>257175</xdr:rowOff>
    </xdr:to>
    <xdr:sp>
      <xdr:nvSpPr>
        <xdr:cNvPr id="12" name="Line 12"/>
        <xdr:cNvSpPr>
          <a:spLocks/>
        </xdr:cNvSpPr>
      </xdr:nvSpPr>
      <xdr:spPr>
        <a:xfrm flipV="1">
          <a:off x="9763125" y="1530667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65</xdr:row>
      <xdr:rowOff>104775</xdr:rowOff>
    </xdr:from>
    <xdr:to>
      <xdr:col>17</xdr:col>
      <xdr:colOff>247650</xdr:colOff>
      <xdr:row>65</xdr:row>
      <xdr:rowOff>238125</xdr:rowOff>
    </xdr:to>
    <xdr:sp>
      <xdr:nvSpPr>
        <xdr:cNvPr id="13" name="Oval 13"/>
        <xdr:cNvSpPr>
          <a:spLocks/>
        </xdr:cNvSpPr>
      </xdr:nvSpPr>
      <xdr:spPr>
        <a:xfrm>
          <a:off x="9763125" y="187071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65</xdr:row>
      <xdr:rowOff>85725</xdr:rowOff>
    </xdr:from>
    <xdr:to>
      <xdr:col>17</xdr:col>
      <xdr:colOff>247650</xdr:colOff>
      <xdr:row>65</xdr:row>
      <xdr:rowOff>257175</xdr:rowOff>
    </xdr:to>
    <xdr:sp>
      <xdr:nvSpPr>
        <xdr:cNvPr id="14" name="Line 14"/>
        <xdr:cNvSpPr>
          <a:spLocks/>
        </xdr:cNvSpPr>
      </xdr:nvSpPr>
      <xdr:spPr>
        <a:xfrm flipV="1">
          <a:off x="9763125" y="1868805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86</xdr:row>
      <xdr:rowOff>104775</xdr:rowOff>
    </xdr:from>
    <xdr:to>
      <xdr:col>17</xdr:col>
      <xdr:colOff>247650</xdr:colOff>
      <xdr:row>86</xdr:row>
      <xdr:rowOff>238125</xdr:rowOff>
    </xdr:to>
    <xdr:sp>
      <xdr:nvSpPr>
        <xdr:cNvPr id="15" name="Oval 15"/>
        <xdr:cNvSpPr>
          <a:spLocks/>
        </xdr:cNvSpPr>
      </xdr:nvSpPr>
      <xdr:spPr>
        <a:xfrm>
          <a:off x="9763125" y="246792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86</xdr:row>
      <xdr:rowOff>85725</xdr:rowOff>
    </xdr:from>
    <xdr:to>
      <xdr:col>17</xdr:col>
      <xdr:colOff>247650</xdr:colOff>
      <xdr:row>86</xdr:row>
      <xdr:rowOff>257175</xdr:rowOff>
    </xdr:to>
    <xdr:sp>
      <xdr:nvSpPr>
        <xdr:cNvPr id="16" name="Line 16"/>
        <xdr:cNvSpPr>
          <a:spLocks/>
        </xdr:cNvSpPr>
      </xdr:nvSpPr>
      <xdr:spPr>
        <a:xfrm flipV="1">
          <a:off x="9763125" y="2466022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102</xdr:row>
      <xdr:rowOff>104775</xdr:rowOff>
    </xdr:from>
    <xdr:to>
      <xdr:col>17</xdr:col>
      <xdr:colOff>247650</xdr:colOff>
      <xdr:row>102</xdr:row>
      <xdr:rowOff>238125</xdr:rowOff>
    </xdr:to>
    <xdr:sp>
      <xdr:nvSpPr>
        <xdr:cNvPr id="17" name="Oval 17"/>
        <xdr:cNvSpPr>
          <a:spLocks/>
        </xdr:cNvSpPr>
      </xdr:nvSpPr>
      <xdr:spPr>
        <a:xfrm>
          <a:off x="9763125" y="291274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102</xdr:row>
      <xdr:rowOff>85725</xdr:rowOff>
    </xdr:from>
    <xdr:to>
      <xdr:col>17</xdr:col>
      <xdr:colOff>247650</xdr:colOff>
      <xdr:row>102</xdr:row>
      <xdr:rowOff>257175</xdr:rowOff>
    </xdr:to>
    <xdr:sp>
      <xdr:nvSpPr>
        <xdr:cNvPr id="18" name="Line 18"/>
        <xdr:cNvSpPr>
          <a:spLocks/>
        </xdr:cNvSpPr>
      </xdr:nvSpPr>
      <xdr:spPr>
        <a:xfrm flipV="1">
          <a:off x="9763125" y="291084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15</xdr:row>
      <xdr:rowOff>104775</xdr:rowOff>
    </xdr:from>
    <xdr:to>
      <xdr:col>17</xdr:col>
      <xdr:colOff>247650</xdr:colOff>
      <xdr:row>15</xdr:row>
      <xdr:rowOff>238125</xdr:rowOff>
    </xdr:to>
    <xdr:sp>
      <xdr:nvSpPr>
        <xdr:cNvPr id="19" name="Oval 19"/>
        <xdr:cNvSpPr>
          <a:spLocks/>
        </xdr:cNvSpPr>
      </xdr:nvSpPr>
      <xdr:spPr>
        <a:xfrm>
          <a:off x="9763125" y="44767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15</xdr:row>
      <xdr:rowOff>85725</xdr:rowOff>
    </xdr:from>
    <xdr:to>
      <xdr:col>17</xdr:col>
      <xdr:colOff>247650</xdr:colOff>
      <xdr:row>15</xdr:row>
      <xdr:rowOff>257175</xdr:rowOff>
    </xdr:to>
    <xdr:sp>
      <xdr:nvSpPr>
        <xdr:cNvPr id="20" name="Line 20"/>
        <xdr:cNvSpPr>
          <a:spLocks/>
        </xdr:cNvSpPr>
      </xdr:nvSpPr>
      <xdr:spPr>
        <a:xfrm flipV="1">
          <a:off x="9763125" y="44577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21</xdr:row>
      <xdr:rowOff>104775</xdr:rowOff>
    </xdr:from>
    <xdr:to>
      <xdr:col>17</xdr:col>
      <xdr:colOff>247650</xdr:colOff>
      <xdr:row>21</xdr:row>
      <xdr:rowOff>238125</xdr:rowOff>
    </xdr:to>
    <xdr:sp>
      <xdr:nvSpPr>
        <xdr:cNvPr id="21" name="Oval 21"/>
        <xdr:cNvSpPr>
          <a:spLocks/>
        </xdr:cNvSpPr>
      </xdr:nvSpPr>
      <xdr:spPr>
        <a:xfrm>
          <a:off x="9763125" y="62103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21</xdr:row>
      <xdr:rowOff>85725</xdr:rowOff>
    </xdr:from>
    <xdr:to>
      <xdr:col>17</xdr:col>
      <xdr:colOff>247650</xdr:colOff>
      <xdr:row>21</xdr:row>
      <xdr:rowOff>257175</xdr:rowOff>
    </xdr:to>
    <xdr:sp>
      <xdr:nvSpPr>
        <xdr:cNvPr id="22" name="Line 22"/>
        <xdr:cNvSpPr>
          <a:spLocks/>
        </xdr:cNvSpPr>
      </xdr:nvSpPr>
      <xdr:spPr>
        <a:xfrm flipV="1">
          <a:off x="9763125" y="619125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86296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86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86296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86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86296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86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7" name="Oval 7"/>
        <xdr:cNvSpPr>
          <a:spLocks/>
        </xdr:cNvSpPr>
      </xdr:nvSpPr>
      <xdr:spPr>
        <a:xfrm>
          <a:off x="8629650" y="450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62965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9" name="Oval 9"/>
        <xdr:cNvSpPr>
          <a:spLocks/>
        </xdr:cNvSpPr>
      </xdr:nvSpPr>
      <xdr:spPr>
        <a:xfrm>
          <a:off x="8629650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862965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1" name="Oval 11"/>
        <xdr:cNvSpPr>
          <a:spLocks/>
        </xdr:cNvSpPr>
      </xdr:nvSpPr>
      <xdr:spPr>
        <a:xfrm>
          <a:off x="8629650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862965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3" name="Oval 13"/>
        <xdr:cNvSpPr>
          <a:spLocks/>
        </xdr:cNvSpPr>
      </xdr:nvSpPr>
      <xdr:spPr>
        <a:xfrm>
          <a:off x="8629650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862965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5" name="Oval 15"/>
        <xdr:cNvSpPr>
          <a:spLocks/>
        </xdr:cNvSpPr>
      </xdr:nvSpPr>
      <xdr:spPr>
        <a:xfrm>
          <a:off x="8629650" y="643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862965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86296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86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86296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86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104775</xdr:rowOff>
    </xdr:from>
    <xdr:to>
      <xdr:col>14</xdr:col>
      <xdr:colOff>0</xdr:colOff>
      <xdr:row>26</xdr:row>
      <xdr:rowOff>209550</xdr:rowOff>
    </xdr:to>
    <xdr:sp>
      <xdr:nvSpPr>
        <xdr:cNvPr id="21" name="Oval 39"/>
        <xdr:cNvSpPr>
          <a:spLocks/>
        </xdr:cNvSpPr>
      </xdr:nvSpPr>
      <xdr:spPr>
        <a:xfrm>
          <a:off x="8629650" y="6819900"/>
          <a:ext cx="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85725</xdr:rowOff>
    </xdr:from>
    <xdr:to>
      <xdr:col>14</xdr:col>
      <xdr:colOff>0</xdr:colOff>
      <xdr:row>26</xdr:row>
      <xdr:rowOff>209550</xdr:rowOff>
    </xdr:to>
    <xdr:sp>
      <xdr:nvSpPr>
        <xdr:cNvPr id="22" name="Line 40"/>
        <xdr:cNvSpPr>
          <a:spLocks/>
        </xdr:cNvSpPr>
      </xdr:nvSpPr>
      <xdr:spPr>
        <a:xfrm flipV="1">
          <a:off x="8629650" y="68008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14</xdr:col>
      <xdr:colOff>0</xdr:colOff>
      <xdr:row>36</xdr:row>
      <xdr:rowOff>0</xdr:rowOff>
    </xdr:to>
    <xdr:sp>
      <xdr:nvSpPr>
        <xdr:cNvPr id="23" name="Oval 41"/>
        <xdr:cNvSpPr>
          <a:spLocks/>
        </xdr:cNvSpPr>
      </xdr:nvSpPr>
      <xdr:spPr>
        <a:xfrm>
          <a:off x="8629650" y="9410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14</xdr:col>
      <xdr:colOff>0</xdr:colOff>
      <xdr:row>36</xdr:row>
      <xdr:rowOff>0</xdr:rowOff>
    </xdr:to>
    <xdr:sp>
      <xdr:nvSpPr>
        <xdr:cNvPr id="24" name="Line 42"/>
        <xdr:cNvSpPr>
          <a:spLocks/>
        </xdr:cNvSpPr>
      </xdr:nvSpPr>
      <xdr:spPr>
        <a:xfrm flipV="1">
          <a:off x="86296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25" name="Oval 43"/>
        <xdr:cNvSpPr>
          <a:spLocks/>
        </xdr:cNvSpPr>
      </xdr:nvSpPr>
      <xdr:spPr>
        <a:xfrm>
          <a:off x="8629650" y="13706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26" name="Line 44"/>
        <xdr:cNvSpPr>
          <a:spLocks/>
        </xdr:cNvSpPr>
      </xdr:nvSpPr>
      <xdr:spPr>
        <a:xfrm flipV="1">
          <a:off x="8629650" y="1370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56</xdr:row>
      <xdr:rowOff>0</xdr:rowOff>
    </xdr:to>
    <xdr:sp>
      <xdr:nvSpPr>
        <xdr:cNvPr id="27" name="Oval 45"/>
        <xdr:cNvSpPr>
          <a:spLocks/>
        </xdr:cNvSpPr>
      </xdr:nvSpPr>
      <xdr:spPr>
        <a:xfrm>
          <a:off x="8629650" y="14811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56</xdr:row>
      <xdr:rowOff>0</xdr:rowOff>
    </xdr:to>
    <xdr:sp>
      <xdr:nvSpPr>
        <xdr:cNvPr id="28" name="Line 46"/>
        <xdr:cNvSpPr>
          <a:spLocks/>
        </xdr:cNvSpPr>
      </xdr:nvSpPr>
      <xdr:spPr>
        <a:xfrm flipV="1">
          <a:off x="8629650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56</xdr:row>
      <xdr:rowOff>0</xdr:rowOff>
    </xdr:to>
    <xdr:sp>
      <xdr:nvSpPr>
        <xdr:cNvPr id="29" name="Oval 47"/>
        <xdr:cNvSpPr>
          <a:spLocks/>
        </xdr:cNvSpPr>
      </xdr:nvSpPr>
      <xdr:spPr>
        <a:xfrm>
          <a:off x="8629650" y="14811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56</xdr:row>
      <xdr:rowOff>0</xdr:rowOff>
    </xdr:to>
    <xdr:sp>
      <xdr:nvSpPr>
        <xdr:cNvPr id="30" name="Line 48"/>
        <xdr:cNvSpPr>
          <a:spLocks/>
        </xdr:cNvSpPr>
      </xdr:nvSpPr>
      <xdr:spPr>
        <a:xfrm flipV="1">
          <a:off x="8629650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56</xdr:row>
      <xdr:rowOff>0</xdr:rowOff>
    </xdr:to>
    <xdr:sp>
      <xdr:nvSpPr>
        <xdr:cNvPr id="31" name="Oval 49"/>
        <xdr:cNvSpPr>
          <a:spLocks/>
        </xdr:cNvSpPr>
      </xdr:nvSpPr>
      <xdr:spPr>
        <a:xfrm>
          <a:off x="8629650" y="14811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56</xdr:row>
      <xdr:rowOff>0</xdr:rowOff>
    </xdr:to>
    <xdr:sp>
      <xdr:nvSpPr>
        <xdr:cNvPr id="32" name="Line 50"/>
        <xdr:cNvSpPr>
          <a:spLocks/>
        </xdr:cNvSpPr>
      </xdr:nvSpPr>
      <xdr:spPr>
        <a:xfrm flipV="1">
          <a:off x="8629650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56</xdr:row>
      <xdr:rowOff>0</xdr:rowOff>
    </xdr:to>
    <xdr:sp>
      <xdr:nvSpPr>
        <xdr:cNvPr id="33" name="Oval 51"/>
        <xdr:cNvSpPr>
          <a:spLocks/>
        </xdr:cNvSpPr>
      </xdr:nvSpPr>
      <xdr:spPr>
        <a:xfrm>
          <a:off x="8629650" y="14811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56</xdr:row>
      <xdr:rowOff>0</xdr:rowOff>
    </xdr:to>
    <xdr:sp>
      <xdr:nvSpPr>
        <xdr:cNvPr id="34" name="Line 52"/>
        <xdr:cNvSpPr>
          <a:spLocks/>
        </xdr:cNvSpPr>
      </xdr:nvSpPr>
      <xdr:spPr>
        <a:xfrm flipV="1">
          <a:off x="8629650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51</xdr:row>
      <xdr:rowOff>104775</xdr:rowOff>
    </xdr:from>
    <xdr:to>
      <xdr:col>14</xdr:col>
      <xdr:colOff>0</xdr:colOff>
      <xdr:row>51</xdr:row>
      <xdr:rowOff>238125</xdr:rowOff>
    </xdr:to>
    <xdr:sp>
      <xdr:nvSpPr>
        <xdr:cNvPr id="35" name="Oval 53"/>
        <xdr:cNvSpPr>
          <a:spLocks/>
        </xdr:cNvSpPr>
      </xdr:nvSpPr>
      <xdr:spPr>
        <a:xfrm>
          <a:off x="8629650" y="1357312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51</xdr:row>
      <xdr:rowOff>85725</xdr:rowOff>
    </xdr:from>
    <xdr:to>
      <xdr:col>14</xdr:col>
      <xdr:colOff>0</xdr:colOff>
      <xdr:row>51</xdr:row>
      <xdr:rowOff>238125</xdr:rowOff>
    </xdr:to>
    <xdr:sp>
      <xdr:nvSpPr>
        <xdr:cNvPr id="36" name="Line 54"/>
        <xdr:cNvSpPr>
          <a:spLocks/>
        </xdr:cNvSpPr>
      </xdr:nvSpPr>
      <xdr:spPr>
        <a:xfrm flipV="1">
          <a:off x="8629650" y="13554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37" name="Oval 55"/>
        <xdr:cNvSpPr>
          <a:spLocks/>
        </xdr:cNvSpPr>
      </xdr:nvSpPr>
      <xdr:spPr>
        <a:xfrm>
          <a:off x="8629650" y="14258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38" name="Line 56"/>
        <xdr:cNvSpPr>
          <a:spLocks/>
        </xdr:cNvSpPr>
      </xdr:nvSpPr>
      <xdr:spPr>
        <a:xfrm flipV="1">
          <a:off x="8629650" y="1425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sp>
      <xdr:nvSpPr>
        <xdr:cNvPr id="39" name="Oval 57"/>
        <xdr:cNvSpPr>
          <a:spLocks/>
        </xdr:cNvSpPr>
      </xdr:nvSpPr>
      <xdr:spPr>
        <a:xfrm>
          <a:off x="8629650" y="18402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sp>
      <xdr:nvSpPr>
        <xdr:cNvPr id="40" name="Line 58"/>
        <xdr:cNvSpPr>
          <a:spLocks/>
        </xdr:cNvSpPr>
      </xdr:nvSpPr>
      <xdr:spPr>
        <a:xfrm flipV="1">
          <a:off x="8629650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340"/>
  <sheetViews>
    <sheetView showGridLines="0" zoomScale="55" zoomScaleNormal="55" workbookViewId="0" topLeftCell="A85">
      <selection activeCell="A121" sqref="A121"/>
    </sheetView>
  </sheetViews>
  <sheetFormatPr defaultColWidth="11.421875" defaultRowHeight="12.75"/>
  <cols>
    <col min="1" max="1" width="5.7109375" style="54" customWidth="1"/>
    <col min="2" max="2" width="38.140625" style="43" bestFit="1" customWidth="1"/>
    <col min="3" max="3" width="12.57421875" style="44" customWidth="1"/>
    <col min="4" max="4" width="12.57421875" style="46" customWidth="1"/>
    <col min="5" max="5" width="0.13671875" style="45" customWidth="1"/>
    <col min="6" max="6" width="9.7109375" style="46" customWidth="1"/>
    <col min="7" max="7" width="0.13671875" style="46" customWidth="1"/>
    <col min="8" max="8" width="9.7109375" style="46" customWidth="1"/>
    <col min="9" max="9" width="0.13671875" style="46" customWidth="1"/>
    <col min="10" max="10" width="9.7109375" style="46" customWidth="1"/>
    <col min="11" max="11" width="0.13671875" style="46" customWidth="1"/>
    <col min="12" max="12" width="9.7109375" style="46" customWidth="1"/>
    <col min="13" max="13" width="0.13671875" style="46" customWidth="1"/>
    <col min="14" max="14" width="9.7109375" style="46" customWidth="1"/>
    <col min="15" max="15" width="0.13671875" style="46" customWidth="1"/>
    <col min="16" max="16" width="9.7109375" style="46" customWidth="1"/>
    <col min="17" max="17" width="16.7109375" style="46" customWidth="1"/>
    <col min="18" max="18" width="15.28125" style="46" customWidth="1"/>
    <col min="19" max="19" width="10.7109375" style="64" customWidth="1"/>
    <col min="20" max="20" width="2.7109375" style="64" customWidth="1"/>
    <col min="21" max="21" width="10.7109375" style="64" customWidth="1"/>
    <col min="22" max="24" width="6.7109375" style="64" customWidth="1"/>
    <col min="25" max="25" width="9.8515625" style="73" customWidth="1"/>
    <col min="26" max="26" width="15.00390625" style="43" bestFit="1" customWidth="1"/>
    <col min="27" max="34" width="3.7109375" style="43" customWidth="1"/>
    <col min="35" max="16384" width="11.421875" style="43" customWidth="1"/>
  </cols>
  <sheetData>
    <row r="1" spans="1:25" s="8" customFormat="1" ht="61.5">
      <c r="A1" s="237" t="s">
        <v>38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58"/>
      <c r="W1" s="58"/>
      <c r="X1" s="58"/>
      <c r="Y1" s="67"/>
    </row>
    <row r="2" spans="1:25" s="56" customFormat="1" ht="9" customHeight="1">
      <c r="A2" s="55"/>
      <c r="B2" s="55"/>
      <c r="C2" s="55"/>
      <c r="D2" s="7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9"/>
      <c r="W2" s="59"/>
      <c r="X2" s="59"/>
      <c r="Y2" s="68"/>
    </row>
    <row r="3" spans="1:25" s="8" customFormat="1" ht="26.25">
      <c r="A3" s="236" t="s">
        <v>175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60"/>
      <c r="W3" s="60"/>
      <c r="X3" s="60"/>
      <c r="Y3" s="67"/>
    </row>
    <row r="4" spans="1:25" s="8" customFormat="1" ht="11.2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60"/>
      <c r="W4" s="60"/>
      <c r="X4" s="60"/>
      <c r="Y4" s="67"/>
    </row>
    <row r="5" spans="1:25" s="8" customFormat="1" ht="5.25" customHeight="1">
      <c r="A5" s="50"/>
      <c r="B5" s="7"/>
      <c r="C5" s="10"/>
      <c r="D5" s="11"/>
      <c r="E5" s="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60"/>
      <c r="T5" s="60"/>
      <c r="U5" s="60"/>
      <c r="V5" s="60"/>
      <c r="W5" s="60"/>
      <c r="X5" s="60"/>
      <c r="Y5" s="67"/>
    </row>
    <row r="6" spans="1:25" s="8" customFormat="1" ht="27" customHeight="1">
      <c r="A6" s="239" t="s">
        <v>109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60"/>
      <c r="W6" s="60"/>
      <c r="X6" s="60"/>
      <c r="Y6" s="67"/>
    </row>
    <row r="7" spans="1:25" s="8" customFormat="1" ht="19.5" customHeight="1">
      <c r="A7" s="50"/>
      <c r="B7" s="7"/>
      <c r="C7" s="10"/>
      <c r="D7" s="11"/>
      <c r="E7" s="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60"/>
      <c r="T7" s="60"/>
      <c r="U7" s="60"/>
      <c r="V7" s="60"/>
      <c r="W7" s="60"/>
      <c r="X7" s="60"/>
      <c r="Y7" s="67"/>
    </row>
    <row r="8" spans="1:25" s="8" customFormat="1" ht="25.5">
      <c r="A8" s="47" t="s">
        <v>21</v>
      </c>
      <c r="B8" s="12" t="s">
        <v>79</v>
      </c>
      <c r="C8" s="10"/>
      <c r="D8" s="11"/>
      <c r="E8" s="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60"/>
      <c r="T8" s="60"/>
      <c r="U8" s="60"/>
      <c r="V8" s="60"/>
      <c r="W8" s="60"/>
      <c r="X8" s="60"/>
      <c r="Y8" s="67"/>
    </row>
    <row r="9" spans="1:25" s="8" customFormat="1" ht="26.25">
      <c r="A9" s="49"/>
      <c r="B9" s="13" t="s">
        <v>2</v>
      </c>
      <c r="C9" s="10"/>
      <c r="D9" s="11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240"/>
      <c r="T9" s="240"/>
      <c r="U9" s="240"/>
      <c r="V9" s="60"/>
      <c r="W9" s="60"/>
      <c r="X9" s="60"/>
      <c r="Y9" s="67"/>
    </row>
    <row r="10" spans="1:25" s="7" customFormat="1" ht="26.25">
      <c r="A10" s="49" t="s">
        <v>25</v>
      </c>
      <c r="B10" s="13" t="s">
        <v>22</v>
      </c>
      <c r="C10" s="14"/>
      <c r="D10" s="9"/>
      <c r="E10" s="9"/>
      <c r="F10" s="9" t="s">
        <v>9</v>
      </c>
      <c r="G10" s="9"/>
      <c r="H10" s="9" t="s">
        <v>173</v>
      </c>
      <c r="I10" s="9"/>
      <c r="J10" s="9" t="s">
        <v>19</v>
      </c>
      <c r="K10" s="9"/>
      <c r="L10" s="9" t="s">
        <v>62</v>
      </c>
      <c r="M10" s="9"/>
      <c r="N10" s="9" t="s">
        <v>44</v>
      </c>
      <c r="O10" s="9"/>
      <c r="P10" s="9" t="s">
        <v>19</v>
      </c>
      <c r="Q10" s="1" t="s">
        <v>77</v>
      </c>
      <c r="R10" s="65" t="s">
        <v>1</v>
      </c>
      <c r="S10" s="75" t="s">
        <v>78</v>
      </c>
      <c r="T10" s="6"/>
      <c r="U10" s="6"/>
      <c r="V10" s="60"/>
      <c r="W10" s="60"/>
      <c r="X10" s="60"/>
      <c r="Y10" s="69"/>
    </row>
    <row r="11" spans="1:25" s="7" customFormat="1" ht="15" customHeight="1">
      <c r="A11" s="51"/>
      <c r="B11" s="15"/>
      <c r="C11" s="16"/>
      <c r="D11" s="17"/>
      <c r="E11" s="17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61"/>
      <c r="T11" s="61"/>
      <c r="U11" s="61"/>
      <c r="V11" s="60"/>
      <c r="W11" s="60"/>
      <c r="X11" s="60"/>
      <c r="Y11" s="69"/>
    </row>
    <row r="12" spans="1:25" s="2" customFormat="1" ht="21.75" customHeight="1">
      <c r="A12" s="52" t="s">
        <v>83</v>
      </c>
      <c r="B12" s="18" t="s">
        <v>6</v>
      </c>
      <c r="C12" s="19"/>
      <c r="D12" s="20"/>
      <c r="E12" s="20"/>
      <c r="F12" s="20">
        <v>359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>
        <f>SUM(F12:P12)</f>
        <v>359</v>
      </c>
      <c r="R12" s="21">
        <f>$Q:$Q/24</f>
        <v>14.958333333333334</v>
      </c>
      <c r="S12" s="20">
        <v>2</v>
      </c>
      <c r="T12" s="20" t="s">
        <v>3</v>
      </c>
      <c r="U12" s="20">
        <v>0</v>
      </c>
      <c r="V12" s="6"/>
      <c r="W12" s="6"/>
      <c r="X12" s="6"/>
      <c r="Y12" s="70"/>
    </row>
    <row r="13" spans="1:25" s="2" customFormat="1" ht="21.75" customHeight="1">
      <c r="A13" s="52" t="s">
        <v>83</v>
      </c>
      <c r="B13" s="18" t="s">
        <v>17</v>
      </c>
      <c r="C13" s="19"/>
      <c r="D13" s="20"/>
      <c r="E13" s="20"/>
      <c r="F13" s="20">
        <v>397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>
        <f>SUM(F13:P13)</f>
        <v>397</v>
      </c>
      <c r="R13" s="21">
        <f>$Q:$Q/24</f>
        <v>16.541666666666668</v>
      </c>
      <c r="S13" s="20">
        <v>0</v>
      </c>
      <c r="T13" s="20" t="s">
        <v>3</v>
      </c>
      <c r="U13" s="20">
        <v>2</v>
      </c>
      <c r="V13" s="6"/>
      <c r="W13" s="6"/>
      <c r="X13" s="6"/>
      <c r="Y13" s="70"/>
    </row>
    <row r="14" spans="1:25" s="2" customFormat="1" ht="21.75" customHeight="1">
      <c r="A14" s="52"/>
      <c r="B14" s="18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0"/>
      <c r="T14" s="20"/>
      <c r="U14" s="20"/>
      <c r="V14" s="6"/>
      <c r="W14" s="6"/>
      <c r="X14" s="6"/>
      <c r="Y14" s="70"/>
    </row>
    <row r="15" spans="1:25" s="8" customFormat="1" ht="26.25">
      <c r="A15" s="49"/>
      <c r="B15" s="13" t="s">
        <v>4</v>
      </c>
      <c r="C15" s="14"/>
      <c r="D15" s="9"/>
      <c r="E15" s="9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/>
      <c r="R15" s="9"/>
      <c r="S15" s="240"/>
      <c r="T15" s="240"/>
      <c r="U15" s="240"/>
      <c r="V15" s="60"/>
      <c r="W15" s="60"/>
      <c r="X15" s="60"/>
      <c r="Y15" s="67"/>
    </row>
    <row r="16" spans="1:25" s="7" customFormat="1" ht="26.25">
      <c r="A16" s="49" t="s">
        <v>25</v>
      </c>
      <c r="B16" s="13" t="s">
        <v>22</v>
      </c>
      <c r="C16" s="14"/>
      <c r="D16" s="9"/>
      <c r="E16" s="9"/>
      <c r="F16" s="9" t="s">
        <v>9</v>
      </c>
      <c r="G16" s="9"/>
      <c r="H16" s="9" t="s">
        <v>173</v>
      </c>
      <c r="I16" s="9"/>
      <c r="J16" s="9" t="s">
        <v>19</v>
      </c>
      <c r="K16" s="9"/>
      <c r="L16" s="9" t="s">
        <v>62</v>
      </c>
      <c r="M16" s="9"/>
      <c r="N16" s="9" t="s">
        <v>44</v>
      </c>
      <c r="O16" s="9"/>
      <c r="P16" s="9" t="s">
        <v>19</v>
      </c>
      <c r="Q16" s="1" t="s">
        <v>77</v>
      </c>
      <c r="R16" s="65" t="s">
        <v>1</v>
      </c>
      <c r="S16" s="75" t="s">
        <v>78</v>
      </c>
      <c r="T16" s="6"/>
      <c r="U16" s="6"/>
      <c r="V16" s="60"/>
      <c r="W16" s="60"/>
      <c r="X16" s="60"/>
      <c r="Y16" s="69"/>
    </row>
    <row r="17" spans="1:25" s="7" customFormat="1" ht="15" customHeight="1">
      <c r="A17" s="51"/>
      <c r="B17" s="15"/>
      <c r="C17" s="16"/>
      <c r="D17" s="17"/>
      <c r="E17" s="17"/>
      <c r="F17" s="16"/>
      <c r="G17" s="17"/>
      <c r="H17" s="17"/>
      <c r="I17" s="15"/>
      <c r="J17" s="17"/>
      <c r="K17" s="17"/>
      <c r="L17" s="17"/>
      <c r="M17" s="17"/>
      <c r="N17" s="17"/>
      <c r="O17" s="17"/>
      <c r="P17" s="17"/>
      <c r="Q17" s="17"/>
      <c r="R17" s="17"/>
      <c r="S17" s="61"/>
      <c r="T17" s="61"/>
      <c r="U17" s="61"/>
      <c r="V17" s="60"/>
      <c r="W17" s="60"/>
      <c r="X17" s="60"/>
      <c r="Y17" s="69"/>
    </row>
    <row r="18" spans="1:25" s="2" customFormat="1" ht="21.75" customHeight="1">
      <c r="A18" s="52" t="s">
        <v>83</v>
      </c>
      <c r="B18" s="18" t="s">
        <v>36</v>
      </c>
      <c r="C18" s="19"/>
      <c r="D18" s="20"/>
      <c r="E18" s="20"/>
      <c r="F18" s="20">
        <v>711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>
        <f>SUM(F18:P18)</f>
        <v>711</v>
      </c>
      <c r="R18" s="21">
        <f>$Q:$Q/48</f>
        <v>14.8125</v>
      </c>
      <c r="S18" s="24">
        <v>0</v>
      </c>
      <c r="T18" s="20" t="s">
        <v>3</v>
      </c>
      <c r="U18" s="24">
        <v>0</v>
      </c>
      <c r="V18" s="62"/>
      <c r="W18" s="6"/>
      <c r="X18" s="6"/>
      <c r="Y18" s="70"/>
    </row>
    <row r="19" spans="1:25" s="2" customFormat="1" ht="21.75" customHeight="1">
      <c r="A19" s="52"/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4"/>
      <c r="T19" s="20"/>
      <c r="U19" s="24"/>
      <c r="V19" s="62"/>
      <c r="W19" s="6"/>
      <c r="X19" s="6"/>
      <c r="Y19" s="70"/>
    </row>
    <row r="20" spans="1:25" s="8" customFormat="1" ht="25.5">
      <c r="A20" s="49"/>
      <c r="B20" s="7"/>
      <c r="C20" s="14"/>
      <c r="D20" s="9"/>
      <c r="E20" s="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/>
      <c r="R20" s="22"/>
      <c r="S20" s="63"/>
      <c r="T20" s="60"/>
      <c r="U20" s="63"/>
      <c r="V20" s="63"/>
      <c r="W20" s="60"/>
      <c r="X20" s="60"/>
      <c r="Y20" s="67"/>
    </row>
    <row r="21" spans="1:25" s="8" customFormat="1" ht="26.25">
      <c r="A21" s="49"/>
      <c r="B21" s="13" t="s">
        <v>5</v>
      </c>
      <c r="C21" s="14"/>
      <c r="D21" s="9"/>
      <c r="E21" s="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22"/>
      <c r="S21" s="240"/>
      <c r="T21" s="240"/>
      <c r="U21" s="240"/>
      <c r="V21" s="60"/>
      <c r="W21" s="60"/>
      <c r="X21" s="60"/>
      <c r="Y21" s="67"/>
    </row>
    <row r="22" spans="1:25" s="7" customFormat="1" ht="26.25">
      <c r="A22" s="49" t="s">
        <v>25</v>
      </c>
      <c r="B22" s="13" t="s">
        <v>22</v>
      </c>
      <c r="C22" s="14"/>
      <c r="D22" s="9"/>
      <c r="E22" s="9"/>
      <c r="F22" s="9" t="s">
        <v>9</v>
      </c>
      <c r="G22" s="9"/>
      <c r="H22" s="9" t="s">
        <v>173</v>
      </c>
      <c r="I22" s="9"/>
      <c r="J22" s="9" t="s">
        <v>19</v>
      </c>
      <c r="K22" s="9"/>
      <c r="L22" s="9" t="s">
        <v>62</v>
      </c>
      <c r="M22" s="9"/>
      <c r="N22" s="9" t="s">
        <v>44</v>
      </c>
      <c r="O22" s="9"/>
      <c r="P22" s="9" t="s">
        <v>19</v>
      </c>
      <c r="Q22" s="1" t="s">
        <v>77</v>
      </c>
      <c r="R22" s="65" t="s">
        <v>1</v>
      </c>
      <c r="S22" s="75" t="s">
        <v>78</v>
      </c>
      <c r="T22" s="6"/>
      <c r="U22" s="6"/>
      <c r="V22" s="60"/>
      <c r="W22" s="60"/>
      <c r="X22" s="60"/>
      <c r="Y22" s="69"/>
    </row>
    <row r="23" spans="1:25" s="7" customFormat="1" ht="15" customHeight="1">
      <c r="A23" s="51"/>
      <c r="B23" s="15"/>
      <c r="C23" s="16"/>
      <c r="D23" s="17"/>
      <c r="E23" s="17"/>
      <c r="F23" s="16"/>
      <c r="G23" s="17"/>
      <c r="H23" s="17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61"/>
      <c r="T23" s="61"/>
      <c r="U23" s="61"/>
      <c r="V23" s="60"/>
      <c r="W23" s="60"/>
      <c r="X23" s="60"/>
      <c r="Y23" s="69"/>
    </row>
    <row r="24" spans="1:27" s="2" customFormat="1" ht="21.75" customHeight="1">
      <c r="A24" s="52" t="s">
        <v>83</v>
      </c>
      <c r="B24" s="18" t="s">
        <v>174</v>
      </c>
      <c r="C24" s="19"/>
      <c r="D24" s="20"/>
      <c r="E24" s="20"/>
      <c r="F24" s="20">
        <v>313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>
        <f>SUM(F24:P24)</f>
        <v>313</v>
      </c>
      <c r="R24" s="21">
        <f>$Q:$Q/24</f>
        <v>13.041666666666666</v>
      </c>
      <c r="S24" s="24">
        <v>6</v>
      </c>
      <c r="T24" s="20" t="s">
        <v>3</v>
      </c>
      <c r="U24" s="20">
        <v>0</v>
      </c>
      <c r="V24" s="6"/>
      <c r="W24" s="6"/>
      <c r="X24" s="6"/>
      <c r="Y24" s="70"/>
      <c r="Z24" s="5"/>
      <c r="AA24" s="5"/>
    </row>
    <row r="25" spans="1:27" s="2" customFormat="1" ht="21.75" customHeight="1">
      <c r="A25" s="52" t="s">
        <v>85</v>
      </c>
      <c r="B25" s="18" t="s">
        <v>37</v>
      </c>
      <c r="C25" s="19"/>
      <c r="D25" s="20"/>
      <c r="E25" s="20"/>
      <c r="F25" s="20">
        <v>317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>
        <f>SUM(F25:P25)</f>
        <v>317</v>
      </c>
      <c r="R25" s="21">
        <f>$Q:$Q/24</f>
        <v>13.208333333333334</v>
      </c>
      <c r="S25" s="24">
        <v>4</v>
      </c>
      <c r="T25" s="20" t="s">
        <v>3</v>
      </c>
      <c r="U25" s="20">
        <v>4</v>
      </c>
      <c r="V25" s="6"/>
      <c r="W25" s="6"/>
      <c r="X25" s="6"/>
      <c r="Y25" s="70"/>
      <c r="Z25" s="5"/>
      <c r="AA25" s="5"/>
    </row>
    <row r="26" spans="1:27" s="2" customFormat="1" ht="21.75" customHeight="1">
      <c r="A26" s="52" t="s">
        <v>87</v>
      </c>
      <c r="B26" s="18" t="s">
        <v>59</v>
      </c>
      <c r="C26" s="19"/>
      <c r="D26" s="20"/>
      <c r="E26" s="20"/>
      <c r="F26" s="20">
        <v>322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>
        <f>SUM(F26:P26)</f>
        <v>322</v>
      </c>
      <c r="R26" s="21">
        <f>$Q:$Q/24</f>
        <v>13.416666666666666</v>
      </c>
      <c r="S26" s="24">
        <v>2</v>
      </c>
      <c r="T26" s="20" t="s">
        <v>3</v>
      </c>
      <c r="U26" s="20">
        <v>4</v>
      </c>
      <c r="V26" s="6"/>
      <c r="W26" s="6"/>
      <c r="X26" s="6"/>
      <c r="Y26" s="70"/>
      <c r="Z26" s="5"/>
      <c r="AA26" s="5"/>
    </row>
    <row r="27" spans="1:27" s="2" customFormat="1" ht="21.75" customHeight="1">
      <c r="A27" s="52" t="s">
        <v>83</v>
      </c>
      <c r="B27" s="18" t="s">
        <v>35</v>
      </c>
      <c r="C27" s="19"/>
      <c r="D27" s="20"/>
      <c r="E27" s="20"/>
      <c r="F27" s="20">
        <v>418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>
        <f>SUM(F27:P27)</f>
        <v>418</v>
      </c>
      <c r="R27" s="21">
        <f>$Q:$Q/24</f>
        <v>17.416666666666668</v>
      </c>
      <c r="S27" s="24">
        <v>0</v>
      </c>
      <c r="T27" s="20" t="s">
        <v>3</v>
      </c>
      <c r="U27" s="20">
        <v>6</v>
      </c>
      <c r="V27" s="6"/>
      <c r="W27" s="6"/>
      <c r="X27" s="6"/>
      <c r="Y27" s="70"/>
      <c r="Z27" s="5"/>
      <c r="AA27" s="5"/>
    </row>
    <row r="28" spans="1:27" s="2" customFormat="1" ht="21.75" customHeight="1">
      <c r="A28" s="52"/>
      <c r="B28" s="18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  <c r="S28" s="24"/>
      <c r="T28" s="20"/>
      <c r="U28" s="20"/>
      <c r="V28" s="6"/>
      <c r="W28" s="6"/>
      <c r="X28" s="6"/>
      <c r="Y28" s="70"/>
      <c r="Z28" s="5"/>
      <c r="AA28" s="5"/>
    </row>
    <row r="29" spans="1:27" s="8" customFormat="1" ht="26.25">
      <c r="A29" s="47" t="s">
        <v>60</v>
      </c>
      <c r="B29" s="13"/>
      <c r="C29" s="14"/>
      <c r="D29" s="9"/>
      <c r="E29" s="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/>
      <c r="R29" s="22"/>
      <c r="S29" s="60"/>
      <c r="T29" s="60"/>
      <c r="U29" s="60"/>
      <c r="V29" s="60"/>
      <c r="W29" s="60"/>
      <c r="X29" s="60"/>
      <c r="Y29" s="67"/>
      <c r="Z29" s="11"/>
      <c r="AA29" s="11"/>
    </row>
    <row r="30" spans="1:25" s="8" customFormat="1" ht="26.25">
      <c r="A30" s="49"/>
      <c r="B30" s="13" t="s">
        <v>24</v>
      </c>
      <c r="C30" s="14"/>
      <c r="D30" s="9"/>
      <c r="E30" s="9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9"/>
      <c r="S30" s="60"/>
      <c r="T30" s="60"/>
      <c r="U30" s="60"/>
      <c r="V30" s="60"/>
      <c r="W30" s="60"/>
      <c r="X30" s="60"/>
      <c r="Y30" s="67"/>
    </row>
    <row r="31" spans="1:25" s="7" customFormat="1" ht="25.5">
      <c r="A31" s="49" t="s">
        <v>25</v>
      </c>
      <c r="B31" s="7" t="s">
        <v>26</v>
      </c>
      <c r="C31" s="14" t="s">
        <v>22</v>
      </c>
      <c r="D31" s="9" t="s">
        <v>67</v>
      </c>
      <c r="E31" s="9" t="s">
        <v>64</v>
      </c>
      <c r="F31" s="9" t="s">
        <v>9</v>
      </c>
      <c r="G31" s="9"/>
      <c r="H31" s="9" t="s">
        <v>173</v>
      </c>
      <c r="I31" s="9"/>
      <c r="J31" s="9" t="s">
        <v>19</v>
      </c>
      <c r="K31" s="9"/>
      <c r="L31" s="9" t="s">
        <v>62</v>
      </c>
      <c r="M31" s="9"/>
      <c r="N31" s="9" t="s">
        <v>44</v>
      </c>
      <c r="O31" s="9"/>
      <c r="P31" s="9" t="s">
        <v>19</v>
      </c>
      <c r="Q31" s="9" t="s">
        <v>0</v>
      </c>
      <c r="R31" s="65" t="s">
        <v>1</v>
      </c>
      <c r="S31" s="9" t="s">
        <v>7</v>
      </c>
      <c r="T31" s="9" t="s">
        <v>7</v>
      </c>
      <c r="U31" s="9" t="s">
        <v>7</v>
      </c>
      <c r="V31" s="9" t="s">
        <v>7</v>
      </c>
      <c r="W31" s="9" t="s">
        <v>7</v>
      </c>
      <c r="X31" s="9" t="s">
        <v>7</v>
      </c>
      <c r="Y31" s="69" t="s">
        <v>107</v>
      </c>
    </row>
    <row r="32" spans="1:25" s="7" customFormat="1" ht="15" customHeight="1">
      <c r="A32" s="51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61"/>
      <c r="T32" s="61"/>
      <c r="U32" s="61"/>
      <c r="V32" s="61"/>
      <c r="W32" s="61"/>
      <c r="X32" s="61"/>
      <c r="Y32" s="69"/>
    </row>
    <row r="33" spans="1:25" s="2" customFormat="1" ht="21.75" customHeight="1">
      <c r="A33" s="52" t="s">
        <v>83</v>
      </c>
      <c r="B33" s="18" t="s">
        <v>176</v>
      </c>
      <c r="C33" s="19" t="s">
        <v>62</v>
      </c>
      <c r="D33" s="20" t="s">
        <v>68</v>
      </c>
      <c r="E33" s="20">
        <v>100</v>
      </c>
      <c r="F33" s="20">
        <v>107</v>
      </c>
      <c r="G33" s="20">
        <v>90</v>
      </c>
      <c r="H33" s="24"/>
      <c r="I33" s="23">
        <v>100</v>
      </c>
      <c r="J33" s="23"/>
      <c r="K33" s="23">
        <v>100</v>
      </c>
      <c r="L33" s="23"/>
      <c r="M33" s="23">
        <v>90</v>
      </c>
      <c r="N33" s="23"/>
      <c r="O33" s="23">
        <v>90</v>
      </c>
      <c r="P33" s="23"/>
      <c r="Q33" s="23">
        <f>SUM(F33+H33+J33+L33+N33+P33)</f>
        <v>107</v>
      </c>
      <c r="R33" s="21">
        <f>$Q:$Q/4</f>
        <v>26.75</v>
      </c>
      <c r="S33" s="66">
        <f>IF(SUM(E33)&lt;=Y61,"X","")</f>
      </c>
      <c r="T33" s="66">
        <f>IF(SUM(G33)&lt;=Y61,"X","")</f>
      </c>
      <c r="U33" s="66">
        <f>IF(SUM(I33)&lt;=Y61,"X","")</f>
      </c>
      <c r="V33" s="66">
        <f>IF(SUM(K33)&lt;=Y61,"X","")</f>
      </c>
      <c r="W33" s="66">
        <f>IF(SUM(M33)&lt;=Y61,"X","")</f>
      </c>
      <c r="X33" s="66">
        <f>IF(SUM(O33,)&lt;=Y61,"X","")</f>
      </c>
      <c r="Y33" s="71">
        <f>VALUE(IF(D33="D","84",IF(D33="Sm I","84",IF(D33="Sm II","87",IF(D33="Jm","90","")))))</f>
        <v>84</v>
      </c>
    </row>
    <row r="34" spans="1:25" s="2" customFormat="1" ht="21.75" customHeight="1">
      <c r="A34" s="52" t="s">
        <v>84</v>
      </c>
      <c r="B34" s="18" t="s">
        <v>18</v>
      </c>
      <c r="C34" s="19" t="s">
        <v>19</v>
      </c>
      <c r="D34" s="20" t="s">
        <v>68</v>
      </c>
      <c r="E34" s="20">
        <v>92</v>
      </c>
      <c r="F34" s="20">
        <v>110</v>
      </c>
      <c r="G34" s="20">
        <v>90</v>
      </c>
      <c r="H34" s="24"/>
      <c r="I34" s="23">
        <v>100</v>
      </c>
      <c r="J34" s="23"/>
      <c r="K34" s="23">
        <v>100</v>
      </c>
      <c r="L34" s="23"/>
      <c r="M34" s="23">
        <v>90</v>
      </c>
      <c r="N34" s="23"/>
      <c r="O34" s="23">
        <v>90</v>
      </c>
      <c r="P34" s="23"/>
      <c r="Q34" s="23">
        <f>SUM(F34+H34+J34+L34+N34+P34)</f>
        <v>110</v>
      </c>
      <c r="R34" s="21">
        <f>$Q:$Q/4</f>
        <v>27.5</v>
      </c>
      <c r="S34" s="66">
        <f>IF(SUM(E34)&lt;=Y62,"X","")</f>
      </c>
      <c r="T34" s="66">
        <f>IF(SUM(G34)&lt;=Y62,"X","")</f>
      </c>
      <c r="U34" s="66">
        <f>IF(SUM(I34)&lt;=Y62,"X","")</f>
      </c>
      <c r="V34" s="66">
        <f>IF(SUM(K34)&lt;=Y62,"X","")</f>
      </c>
      <c r="W34" s="66">
        <f>IF(SUM(M34)&lt;=Y62,"X","")</f>
      </c>
      <c r="X34" s="66">
        <f>IF(SUM(O34,)&lt;=Y62,"X","")</f>
      </c>
      <c r="Y34" s="71">
        <f>VALUE(IF(D34="D","84",IF(D34="Sm I","84",IF(D34="Sm II","87",IF(D34="Jm","90","")))))</f>
        <v>84</v>
      </c>
    </row>
    <row r="35" spans="1:25" s="2" customFormat="1" ht="21.75" customHeight="1">
      <c r="A35" s="52" t="s">
        <v>85</v>
      </c>
      <c r="B35" s="18" t="s">
        <v>177</v>
      </c>
      <c r="C35" s="19" t="s">
        <v>9</v>
      </c>
      <c r="D35" s="20" t="s">
        <v>68</v>
      </c>
      <c r="E35" s="20"/>
      <c r="F35" s="20">
        <v>114</v>
      </c>
      <c r="G35" s="20">
        <v>90</v>
      </c>
      <c r="H35" s="24"/>
      <c r="I35" s="23">
        <v>100</v>
      </c>
      <c r="J35" s="23"/>
      <c r="K35" s="23">
        <v>100</v>
      </c>
      <c r="L35" s="23"/>
      <c r="M35" s="23">
        <v>90</v>
      </c>
      <c r="N35" s="23"/>
      <c r="O35" s="23">
        <v>90</v>
      </c>
      <c r="P35" s="23"/>
      <c r="Q35" s="23">
        <f>SUM(F35+H35+J35+L35+N35+P35)</f>
        <v>114</v>
      </c>
      <c r="R35" s="21">
        <f>$Q:$Q/4</f>
        <v>28.5</v>
      </c>
      <c r="S35" s="66" t="str">
        <f>IF(SUM(E35)&lt;=Y63,"X","")</f>
        <v>X</v>
      </c>
      <c r="T35" s="66">
        <f>IF(SUM(G35)&lt;=Y63,"X","")</f>
      </c>
      <c r="U35" s="66">
        <f>IF(SUM(I35)&lt;=Y63,"X","")</f>
      </c>
      <c r="V35" s="66">
        <f>IF(SUM(K35)&lt;=Y63,"X","")</f>
      </c>
      <c r="W35" s="66">
        <f>IF(SUM(M35)&lt;=Y63,"X","")</f>
      </c>
      <c r="X35" s="66">
        <f>IF(SUM(O35,)&lt;=Y63,"X","")</f>
      </c>
      <c r="Y35" s="71">
        <f>VALUE(IF(D35="D","84",IF(D35="Sm I","84",IF(D35="Sm II","87",IF(D35="Jm","90","")))))</f>
        <v>84</v>
      </c>
    </row>
    <row r="36" spans="1:25" s="2" customFormat="1" ht="21.75" customHeight="1">
      <c r="A36" s="52" t="s">
        <v>86</v>
      </c>
      <c r="B36" s="18" t="s">
        <v>65</v>
      </c>
      <c r="C36" s="19" t="s">
        <v>9</v>
      </c>
      <c r="D36" s="20" t="s">
        <v>68</v>
      </c>
      <c r="E36" s="20"/>
      <c r="F36" s="20">
        <v>119</v>
      </c>
      <c r="G36" s="20">
        <v>90</v>
      </c>
      <c r="H36" s="24"/>
      <c r="I36" s="23">
        <v>100</v>
      </c>
      <c r="J36" s="23"/>
      <c r="K36" s="23">
        <v>100</v>
      </c>
      <c r="L36" s="23"/>
      <c r="M36" s="23">
        <v>90</v>
      </c>
      <c r="N36" s="23"/>
      <c r="O36" s="23">
        <v>90</v>
      </c>
      <c r="P36" s="23"/>
      <c r="Q36" s="23">
        <f>SUM(F36+H36+J36+L36+N36+P36)</f>
        <v>119</v>
      </c>
      <c r="R36" s="21">
        <f>$Q:$Q/4</f>
        <v>29.75</v>
      </c>
      <c r="S36" s="66" t="str">
        <f>IF(SUM(E36)&lt;=Y64,"X","")</f>
        <v>X</v>
      </c>
      <c r="T36" s="66">
        <f>IF(SUM(G36)&lt;=Y64,"X","")</f>
      </c>
      <c r="U36" s="66">
        <f>IF(SUM(I36)&lt;=Y64,"X","")</f>
      </c>
      <c r="V36" s="66">
        <f>IF(SUM(K36)&lt;=Y64,"X","")</f>
      </c>
      <c r="W36" s="66">
        <f>IF(SUM(M36)&lt;=Y64,"X","")</f>
      </c>
      <c r="X36" s="66">
        <f>IF(SUM(O36,)&lt;=Y64,"X","")</f>
      </c>
      <c r="Y36" s="71">
        <f>VALUE(IF(D36="D","84",IF(D36="Sm I","84",IF(D36="Sm II","87",IF(D36="Jm","90","")))))</f>
        <v>84</v>
      </c>
    </row>
    <row r="37" spans="1:25" s="2" customFormat="1" ht="21.75" customHeight="1">
      <c r="A37" s="52" t="s">
        <v>87</v>
      </c>
      <c r="B37" s="18" t="s">
        <v>178</v>
      </c>
      <c r="C37" s="19" t="s">
        <v>30</v>
      </c>
      <c r="D37" s="20" t="s">
        <v>68</v>
      </c>
      <c r="E37" s="20">
        <v>97</v>
      </c>
      <c r="F37" s="20">
        <v>130</v>
      </c>
      <c r="G37" s="20">
        <v>90</v>
      </c>
      <c r="H37" s="24"/>
      <c r="I37" s="23">
        <v>100</v>
      </c>
      <c r="J37" s="23"/>
      <c r="K37" s="23">
        <v>100</v>
      </c>
      <c r="L37" s="23"/>
      <c r="M37" s="23">
        <v>90</v>
      </c>
      <c r="N37" s="23"/>
      <c r="O37" s="23">
        <v>90</v>
      </c>
      <c r="P37" s="23"/>
      <c r="Q37" s="23">
        <f>SUM(F37+H37+J37+L37+N37+P37)</f>
        <v>130</v>
      </c>
      <c r="R37" s="21">
        <f>$Q:$Q/4</f>
        <v>32.5</v>
      </c>
      <c r="S37" s="66">
        <f>IF(SUM(E37)&lt;=Y65,"X","")</f>
      </c>
      <c r="T37" s="66">
        <f>IF(SUM(G37)&lt;=Y65,"X","")</f>
      </c>
      <c r="U37" s="66">
        <f>IF(SUM(I37)&lt;=Y65,"X","")</f>
      </c>
      <c r="V37" s="66">
        <f>IF(SUM(K37)&lt;=Y65,"X","")</f>
      </c>
      <c r="W37" s="66">
        <f>IF(SUM(M37)&lt;=Y65,"X","")</f>
      </c>
      <c r="X37" s="66">
        <f>IF(SUM(O37,)&lt;=Y65,"X","")</f>
      </c>
      <c r="Y37" s="71">
        <f>VALUE(IF(D37="D","84",IF(D37="Sm I","84",IF(D37="Sm II","87",IF(D37="Jm","90","")))))</f>
        <v>84</v>
      </c>
    </row>
    <row r="38" spans="1:25" s="8" customFormat="1" ht="25.5">
      <c r="A38" s="49"/>
      <c r="B38" s="7"/>
      <c r="C38" s="14"/>
      <c r="D38" s="9"/>
      <c r="E38" s="9"/>
      <c r="F38" s="11"/>
      <c r="G38" s="11"/>
      <c r="H38" s="25"/>
      <c r="I38" s="26"/>
      <c r="J38" s="26"/>
      <c r="K38" s="26"/>
      <c r="L38" s="26"/>
      <c r="M38" s="26"/>
      <c r="N38" s="26"/>
      <c r="O38" s="26"/>
      <c r="P38" s="26"/>
      <c r="Q38" s="9"/>
      <c r="R38" s="22"/>
      <c r="S38" s="9"/>
      <c r="T38" s="9"/>
      <c r="U38" s="9"/>
      <c r="V38" s="9"/>
      <c r="W38" s="9"/>
      <c r="X38" s="9"/>
      <c r="Y38" s="71"/>
    </row>
    <row r="39" spans="1:25" s="8" customFormat="1" ht="26.25">
      <c r="A39" s="49"/>
      <c r="B39" s="27" t="s">
        <v>72</v>
      </c>
      <c r="C39" s="14"/>
      <c r="D39" s="9"/>
      <c r="E39" s="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/>
      <c r="R39" s="9"/>
      <c r="S39" s="22"/>
      <c r="T39" s="9"/>
      <c r="U39" s="9"/>
      <c r="V39" s="9"/>
      <c r="W39" s="9"/>
      <c r="X39" s="9"/>
      <c r="Y39" s="71"/>
    </row>
    <row r="40" spans="1:25" s="7" customFormat="1" ht="26.25">
      <c r="A40" s="49" t="s">
        <v>25</v>
      </c>
      <c r="B40" s="28" t="s">
        <v>26</v>
      </c>
      <c r="C40" s="29" t="s">
        <v>22</v>
      </c>
      <c r="D40" s="31" t="s">
        <v>101</v>
      </c>
      <c r="E40" s="9" t="s">
        <v>64</v>
      </c>
      <c r="F40" s="9" t="s">
        <v>9</v>
      </c>
      <c r="G40" s="9"/>
      <c r="H40" s="9" t="s">
        <v>173</v>
      </c>
      <c r="I40" s="9"/>
      <c r="J40" s="9" t="s">
        <v>19</v>
      </c>
      <c r="K40" s="9"/>
      <c r="L40" s="9" t="s">
        <v>62</v>
      </c>
      <c r="M40" s="9"/>
      <c r="N40" s="9" t="s">
        <v>44</v>
      </c>
      <c r="O40" s="9"/>
      <c r="P40" s="9" t="s">
        <v>19</v>
      </c>
      <c r="Q40" s="9" t="s">
        <v>0</v>
      </c>
      <c r="R40" s="65" t="s">
        <v>1</v>
      </c>
      <c r="S40" s="9" t="s">
        <v>7</v>
      </c>
      <c r="T40" s="9" t="s">
        <v>7</v>
      </c>
      <c r="U40" s="9" t="s">
        <v>7</v>
      </c>
      <c r="V40" s="9" t="s">
        <v>7</v>
      </c>
      <c r="W40" s="9" t="s">
        <v>7</v>
      </c>
      <c r="X40" s="9" t="s">
        <v>7</v>
      </c>
      <c r="Y40" s="69" t="s">
        <v>107</v>
      </c>
    </row>
    <row r="41" spans="1:25" s="7" customFormat="1" ht="15" customHeight="1">
      <c r="A41" s="51"/>
      <c r="B41" s="16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61"/>
      <c r="S41" s="17"/>
      <c r="T41" s="17"/>
      <c r="U41" s="17"/>
      <c r="V41" s="17"/>
      <c r="W41" s="17"/>
      <c r="X41" s="17"/>
      <c r="Y41" s="69"/>
    </row>
    <row r="42" spans="1:25" s="2" customFormat="1" ht="21.75" customHeight="1">
      <c r="A42" s="52" t="s">
        <v>83</v>
      </c>
      <c r="B42" s="18" t="s">
        <v>29</v>
      </c>
      <c r="C42" s="19" t="s">
        <v>19</v>
      </c>
      <c r="D42" s="31" t="s">
        <v>102</v>
      </c>
      <c r="E42" s="20">
        <v>97</v>
      </c>
      <c r="F42" s="20">
        <v>143</v>
      </c>
      <c r="G42" s="20">
        <v>105</v>
      </c>
      <c r="H42" s="24"/>
      <c r="I42" s="23">
        <v>110</v>
      </c>
      <c r="J42" s="23"/>
      <c r="K42" s="23">
        <v>100</v>
      </c>
      <c r="L42" s="23"/>
      <c r="M42" s="23">
        <v>90</v>
      </c>
      <c r="N42" s="23"/>
      <c r="O42" s="23">
        <v>90</v>
      </c>
      <c r="P42" s="23"/>
      <c r="Q42" s="23">
        <f>SUM(F42+H42+J42+L42+N42+P42)</f>
        <v>143</v>
      </c>
      <c r="R42" s="21">
        <f>$Q:$Q/4</f>
        <v>35.75</v>
      </c>
      <c r="S42" s="66">
        <f>IF(SUM(E42)&lt;=Y42,"X","")</f>
      </c>
      <c r="T42" s="66">
        <f>IF(SUM(G42)&lt;=Y42,"X","")</f>
      </c>
      <c r="U42" s="66">
        <f>IF(SUM(I42)&lt;=Y42,"X","")</f>
      </c>
      <c r="V42" s="66">
        <f>IF(SUM(K42)&lt;=Y42,"X","")</f>
      </c>
      <c r="W42" s="66">
        <f>IF(SUM(M42)&lt;=Y42,"X","")</f>
      </c>
      <c r="X42" s="66">
        <f>IF(SUM(O42,)&lt;=Y42,"X","")</f>
      </c>
      <c r="Y42" s="71">
        <f>VALUE(IF(D42="D","84",IF(D42="Sw I","84",IF(D42="Sm II","87",IF(D42="Jm","90","")))))</f>
        <v>84</v>
      </c>
    </row>
    <row r="43" spans="1:25" s="2" customFormat="1" ht="21.75" customHeight="1">
      <c r="A43" s="52" t="s">
        <v>84</v>
      </c>
      <c r="B43" s="18" t="s">
        <v>45</v>
      </c>
      <c r="C43" s="19" t="s">
        <v>19</v>
      </c>
      <c r="D43" s="31" t="s">
        <v>102</v>
      </c>
      <c r="E43" s="20">
        <v>120</v>
      </c>
      <c r="F43" s="20">
        <v>144</v>
      </c>
      <c r="G43" s="20">
        <v>119</v>
      </c>
      <c r="H43" s="24"/>
      <c r="I43" s="23">
        <v>105</v>
      </c>
      <c r="J43" s="23"/>
      <c r="K43" s="23">
        <v>100</v>
      </c>
      <c r="L43" s="23"/>
      <c r="M43" s="23">
        <v>90</v>
      </c>
      <c r="N43" s="23"/>
      <c r="O43" s="23">
        <v>90</v>
      </c>
      <c r="P43" s="23"/>
      <c r="Q43" s="23">
        <f>SUM(F43+H43+J43+L43+N43+P43)</f>
        <v>144</v>
      </c>
      <c r="R43" s="21">
        <f>$Q:$Q/4</f>
        <v>36</v>
      </c>
      <c r="S43" s="66">
        <f>IF(SUM(E43)&lt;=Y43,"X","")</f>
      </c>
      <c r="T43" s="66">
        <f>IF(SUM(G43)&lt;=Y43,"X","")</f>
      </c>
      <c r="U43" s="66">
        <f>IF(SUM(I43)&lt;=Y43,"X","")</f>
      </c>
      <c r="V43" s="66">
        <f>IF(SUM(K43)&lt;=Y43,"X","")</f>
      </c>
      <c r="W43" s="66">
        <f>IF(SUM(M43)&lt;=Y43,"X","")</f>
      </c>
      <c r="X43" s="66">
        <f>IF(SUM(O43,)&lt;=Y43,"X","")</f>
      </c>
      <c r="Y43" s="71">
        <f>VALUE(IF(D43="D","84",IF(D43="Sw I","84",IF(D43="Sm II","87",IF(D43="Jm","90","")))))</f>
        <v>84</v>
      </c>
    </row>
    <row r="44" spans="1:25" s="2" customFormat="1" ht="21.75" customHeight="1">
      <c r="A44" s="52" t="s">
        <v>85</v>
      </c>
      <c r="B44" s="18" t="s">
        <v>76</v>
      </c>
      <c r="C44" s="19" t="s">
        <v>9</v>
      </c>
      <c r="D44" s="31" t="s">
        <v>102</v>
      </c>
      <c r="E44" s="20">
        <v>120</v>
      </c>
      <c r="F44" s="20">
        <v>126</v>
      </c>
      <c r="G44" s="20">
        <v>153</v>
      </c>
      <c r="H44" s="24"/>
      <c r="I44" s="23">
        <v>99</v>
      </c>
      <c r="J44" s="23"/>
      <c r="K44" s="23">
        <v>100</v>
      </c>
      <c r="L44" s="23"/>
      <c r="M44" s="23">
        <v>90</v>
      </c>
      <c r="N44" s="23"/>
      <c r="O44" s="23">
        <v>90</v>
      </c>
      <c r="P44" s="23"/>
      <c r="Q44" s="23">
        <f>SUM(F44+L44+N44+P44)</f>
        <v>126</v>
      </c>
      <c r="R44" s="21">
        <f>$Q:$Q/4</f>
        <v>31.5</v>
      </c>
      <c r="S44" s="66">
        <f>IF(SUM(E44)&lt;=Y44,"X","")</f>
      </c>
      <c r="T44" s="66">
        <f>IF(SUM(G44)&lt;=Y44,"X","")</f>
      </c>
      <c r="U44" s="66">
        <f>IF(SUM(I44)&lt;=Y44,"X","")</f>
      </c>
      <c r="V44" s="66">
        <f>IF(SUM(K44)&lt;=Y44,"X","")</f>
      </c>
      <c r="W44" s="66">
        <f>IF(SUM(M44)&lt;=Y44,"X","")</f>
      </c>
      <c r="X44" s="66">
        <f>IF(SUM(O44,)&lt;=Y44,"X","")</f>
      </c>
      <c r="Y44" s="71">
        <f>VALUE(IF(D44="D","84",IF(D44="Sw I","84",IF(D44="Sm II","87",IF(D44="Jm","90","")))))</f>
        <v>84</v>
      </c>
    </row>
    <row r="45" spans="1:25" s="8" customFormat="1" ht="25.5">
      <c r="A45" s="53"/>
      <c r="B45" s="30"/>
      <c r="C45" s="29"/>
      <c r="D45" s="31"/>
      <c r="E45" s="31"/>
      <c r="F45" s="32"/>
      <c r="G45" s="32"/>
      <c r="H45" s="33"/>
      <c r="I45" s="34"/>
      <c r="J45" s="34"/>
      <c r="K45" s="34"/>
      <c r="L45" s="34"/>
      <c r="M45" s="34"/>
      <c r="N45" s="34"/>
      <c r="O45" s="34"/>
      <c r="P45" s="34"/>
      <c r="Q45" s="31"/>
      <c r="R45" s="35"/>
      <c r="S45" s="31"/>
      <c r="T45" s="31"/>
      <c r="U45" s="31"/>
      <c r="V45" s="31"/>
      <c r="W45" s="31"/>
      <c r="X45" s="31"/>
      <c r="Y45" s="67"/>
    </row>
    <row r="46" spans="1:25" s="8" customFormat="1" ht="25.5">
      <c r="A46" s="47" t="s">
        <v>23</v>
      </c>
      <c r="B46" s="7"/>
      <c r="C46" s="14"/>
      <c r="D46" s="9"/>
      <c r="E46" s="9"/>
      <c r="F46" s="11"/>
      <c r="G46" s="11"/>
      <c r="H46" s="25"/>
      <c r="I46" s="26"/>
      <c r="J46" s="26"/>
      <c r="K46" s="26"/>
      <c r="L46" s="26"/>
      <c r="M46" s="26"/>
      <c r="N46" s="26"/>
      <c r="O46" s="26"/>
      <c r="P46" s="26"/>
      <c r="Q46" s="36"/>
      <c r="R46" s="22"/>
      <c r="S46" s="9"/>
      <c r="T46" s="9"/>
      <c r="U46" s="9"/>
      <c r="V46" s="9"/>
      <c r="W46" s="9"/>
      <c r="X46" s="9"/>
      <c r="Y46" s="67"/>
    </row>
    <row r="47" spans="1:25" s="8" customFormat="1" ht="26.25">
      <c r="A47" s="49"/>
      <c r="B47" s="13" t="s">
        <v>4</v>
      </c>
      <c r="C47" s="14"/>
      <c r="D47" s="9"/>
      <c r="E47" s="9"/>
      <c r="F47" s="11"/>
      <c r="G47" s="11"/>
      <c r="H47" s="25"/>
      <c r="I47" s="26"/>
      <c r="J47" s="26"/>
      <c r="K47" s="26"/>
      <c r="L47" s="26"/>
      <c r="M47" s="26"/>
      <c r="N47" s="26"/>
      <c r="O47" s="26"/>
      <c r="P47" s="26"/>
      <c r="Q47" s="36"/>
      <c r="R47" s="22"/>
      <c r="S47" s="9"/>
      <c r="T47" s="9"/>
      <c r="U47" s="9"/>
      <c r="V47" s="9"/>
      <c r="W47" s="9"/>
      <c r="X47" s="9"/>
      <c r="Y47" s="67"/>
    </row>
    <row r="48" spans="1:25" s="7" customFormat="1" ht="25.5">
      <c r="A48" s="49" t="s">
        <v>25</v>
      </c>
      <c r="B48" s="7" t="s">
        <v>26</v>
      </c>
      <c r="C48" s="14" t="s">
        <v>22</v>
      </c>
      <c r="D48" s="9" t="s">
        <v>101</v>
      </c>
      <c r="E48" s="9" t="s">
        <v>64</v>
      </c>
      <c r="F48" s="9" t="s">
        <v>9</v>
      </c>
      <c r="G48" s="9"/>
      <c r="H48" s="9" t="s">
        <v>173</v>
      </c>
      <c r="I48" s="9"/>
      <c r="J48" s="9" t="s">
        <v>19</v>
      </c>
      <c r="K48" s="9"/>
      <c r="L48" s="9" t="s">
        <v>62</v>
      </c>
      <c r="M48" s="9"/>
      <c r="N48" s="9" t="s">
        <v>44</v>
      </c>
      <c r="O48" s="9"/>
      <c r="P48" s="9" t="s">
        <v>19</v>
      </c>
      <c r="Q48" s="9" t="s">
        <v>0</v>
      </c>
      <c r="R48" s="65" t="s">
        <v>1</v>
      </c>
      <c r="S48" s="9" t="s">
        <v>7</v>
      </c>
      <c r="T48" s="9" t="s">
        <v>7</v>
      </c>
      <c r="U48" s="9" t="s">
        <v>7</v>
      </c>
      <c r="V48" s="9" t="s">
        <v>7</v>
      </c>
      <c r="W48" s="9" t="s">
        <v>7</v>
      </c>
      <c r="X48" s="9" t="s">
        <v>7</v>
      </c>
      <c r="Y48" s="69" t="s">
        <v>107</v>
      </c>
    </row>
    <row r="49" spans="1:25" s="7" customFormat="1" ht="15" customHeight="1">
      <c r="A49" s="51"/>
      <c r="B49" s="15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61"/>
      <c r="S49" s="17"/>
      <c r="T49" s="17"/>
      <c r="U49" s="17"/>
      <c r="V49" s="17"/>
      <c r="W49" s="17"/>
      <c r="X49" s="17"/>
      <c r="Y49" s="69"/>
    </row>
    <row r="50" spans="1:25" s="2" customFormat="1" ht="21.75" customHeight="1">
      <c r="A50" s="52" t="s">
        <v>83</v>
      </c>
      <c r="B50" s="18" t="s">
        <v>179</v>
      </c>
      <c r="C50" s="19" t="s">
        <v>180</v>
      </c>
      <c r="D50" s="20" t="s">
        <v>69</v>
      </c>
      <c r="E50" s="20">
        <v>100</v>
      </c>
      <c r="F50" s="20">
        <v>93</v>
      </c>
      <c r="G50" s="20">
        <v>104</v>
      </c>
      <c r="H50" s="20"/>
      <c r="I50" s="23">
        <v>87</v>
      </c>
      <c r="J50" s="23"/>
      <c r="K50" s="23">
        <v>100</v>
      </c>
      <c r="L50" s="23"/>
      <c r="M50" s="23">
        <v>90</v>
      </c>
      <c r="N50" s="23"/>
      <c r="O50" s="23">
        <v>90</v>
      </c>
      <c r="P50" s="23"/>
      <c r="Q50" s="23">
        <f>SUM(F50+H50+J50+L50+N50+P50)</f>
        <v>93</v>
      </c>
      <c r="R50" s="21">
        <f aca="true" t="shared" si="0" ref="R50:R55">$Q:$Q/4</f>
        <v>23.25</v>
      </c>
      <c r="S50" s="66">
        <f>IF(SUM(E50)&lt;=Y50,"X","")</f>
      </c>
      <c r="T50" s="66">
        <f>IF(SUM(G50)&lt;=Y50,"X","")</f>
      </c>
      <c r="U50" s="66">
        <f>IF(SUM(I50)&lt;=Y50,"X","")</f>
      </c>
      <c r="V50" s="66">
        <f>IF(SUM(K50)&lt;=Y50,"X","")</f>
      </c>
      <c r="W50" s="66">
        <f>IF(SUM(M50)&lt;=Y50,"X","")</f>
      </c>
      <c r="X50" s="66">
        <f>IF(SUM(O50,)&lt;=Y50,"X","")</f>
      </c>
      <c r="Y50" s="71">
        <f aca="true" t="shared" si="1" ref="Y50:Y55">VALUE(IF(D50="H","84",IF(D50="Sm I","84",IF(D50="Sm II","87",IF(D50="Jm","90","")))))</f>
        <v>84</v>
      </c>
    </row>
    <row r="51" spans="1:25" s="2" customFormat="1" ht="21.75" customHeight="1">
      <c r="A51" s="52" t="s">
        <v>84</v>
      </c>
      <c r="B51" s="18" t="s">
        <v>71</v>
      </c>
      <c r="C51" s="19" t="s">
        <v>30</v>
      </c>
      <c r="D51" s="20" t="s">
        <v>69</v>
      </c>
      <c r="E51" s="20">
        <v>122</v>
      </c>
      <c r="F51" s="20">
        <v>111</v>
      </c>
      <c r="G51" s="20">
        <v>133</v>
      </c>
      <c r="H51" s="20"/>
      <c r="I51" s="23">
        <v>88</v>
      </c>
      <c r="J51" s="23"/>
      <c r="K51" s="23">
        <v>100</v>
      </c>
      <c r="L51" s="23"/>
      <c r="M51" s="23">
        <v>90</v>
      </c>
      <c r="N51" s="23"/>
      <c r="O51" s="23">
        <v>90</v>
      </c>
      <c r="P51" s="23"/>
      <c r="Q51" s="23">
        <f>SUM(F51+H51+N51+P51)</f>
        <v>111</v>
      </c>
      <c r="R51" s="21">
        <f t="shared" si="0"/>
        <v>27.75</v>
      </c>
      <c r="S51" s="66">
        <f>IF(SUM(E51)&lt;=Y51,"X","")</f>
      </c>
      <c r="T51" s="66">
        <f>IF(SUM(G51)&lt;=Y51,"X","")</f>
      </c>
      <c r="U51" s="66">
        <f>IF(SUM(I51)&lt;=Y51,"X","")</f>
      </c>
      <c r="V51" s="66">
        <f>IF(SUM(K51)&lt;=Y51,"X","")</f>
      </c>
      <c r="W51" s="66">
        <f>IF(SUM(M51)&lt;=Y51,"X","")</f>
      </c>
      <c r="X51" s="66">
        <f>IF(SUM(O51,)&lt;=Y51,"X","")</f>
      </c>
      <c r="Y51" s="71">
        <f t="shared" si="1"/>
        <v>84</v>
      </c>
    </row>
    <row r="52" spans="1:25" s="2" customFormat="1" ht="21.75" customHeight="1">
      <c r="A52" s="52" t="s">
        <v>85</v>
      </c>
      <c r="B52" s="18" t="s">
        <v>20</v>
      </c>
      <c r="C52" s="19" t="s">
        <v>19</v>
      </c>
      <c r="D52" s="20" t="s">
        <v>69</v>
      </c>
      <c r="E52" s="20">
        <v>92</v>
      </c>
      <c r="F52" s="20">
        <v>113</v>
      </c>
      <c r="G52" s="20">
        <v>93</v>
      </c>
      <c r="H52" s="20"/>
      <c r="I52" s="23">
        <v>88</v>
      </c>
      <c r="J52" s="23"/>
      <c r="K52" s="23">
        <v>100</v>
      </c>
      <c r="L52" s="23"/>
      <c r="M52" s="23">
        <v>90</v>
      </c>
      <c r="N52" s="23"/>
      <c r="O52" s="23">
        <v>90</v>
      </c>
      <c r="P52" s="23"/>
      <c r="Q52" s="23">
        <f>SUM(F52+H52+N52+P52)</f>
        <v>113</v>
      </c>
      <c r="R52" s="21">
        <f t="shared" si="0"/>
        <v>28.25</v>
      </c>
      <c r="S52" s="66">
        <f>IF(SUM(E52)&lt;=Y52,"X","")</f>
      </c>
      <c r="T52" s="66">
        <f>IF(SUM(G52)&lt;=Y52,"X","")</f>
      </c>
      <c r="U52" s="66">
        <f>IF(SUM(I52)&lt;=Y52,"X","")</f>
      </c>
      <c r="V52" s="66">
        <f>IF(SUM(K52)&lt;=Y52,"X","")</f>
      </c>
      <c r="W52" s="66">
        <f>IF(SUM(M52)&lt;=Y52,"X","")</f>
      </c>
      <c r="X52" s="66">
        <f>IF(SUM(O52,)&lt;=Y52,"X","")</f>
      </c>
      <c r="Y52" s="71">
        <f t="shared" si="1"/>
        <v>84</v>
      </c>
    </row>
    <row r="53" spans="1:25" s="2" customFormat="1" ht="21.75" customHeight="1">
      <c r="A53" s="52" t="s">
        <v>86</v>
      </c>
      <c r="B53" s="18" t="s">
        <v>182</v>
      </c>
      <c r="C53" s="19" t="s">
        <v>62</v>
      </c>
      <c r="D53" s="20" t="s">
        <v>69</v>
      </c>
      <c r="E53" s="20"/>
      <c r="F53" s="20">
        <v>118</v>
      </c>
      <c r="G53" s="20"/>
      <c r="H53" s="20"/>
      <c r="I53" s="23"/>
      <c r="J53" s="23"/>
      <c r="K53" s="23"/>
      <c r="L53" s="23"/>
      <c r="M53" s="23"/>
      <c r="N53" s="23"/>
      <c r="O53" s="23"/>
      <c r="P53" s="23"/>
      <c r="Q53" s="23">
        <f>SUM(F53+H53+L53+N53+P53)</f>
        <v>118</v>
      </c>
      <c r="R53" s="21">
        <f t="shared" si="0"/>
        <v>29.5</v>
      </c>
      <c r="S53" s="66"/>
      <c r="T53" s="66"/>
      <c r="U53" s="66"/>
      <c r="V53" s="66"/>
      <c r="W53" s="66"/>
      <c r="X53" s="66"/>
      <c r="Y53" s="71">
        <f t="shared" si="1"/>
        <v>84</v>
      </c>
    </row>
    <row r="54" spans="1:25" s="2" customFormat="1" ht="21.75" customHeight="1">
      <c r="A54" s="52" t="s">
        <v>87</v>
      </c>
      <c r="B54" s="18" t="s">
        <v>43</v>
      </c>
      <c r="C54" s="19" t="s">
        <v>19</v>
      </c>
      <c r="D54" s="20" t="s">
        <v>69</v>
      </c>
      <c r="E54" s="20">
        <v>100</v>
      </c>
      <c r="F54" s="20">
        <v>122</v>
      </c>
      <c r="G54" s="20">
        <v>95</v>
      </c>
      <c r="H54" s="20"/>
      <c r="I54" s="23">
        <v>88</v>
      </c>
      <c r="J54" s="23"/>
      <c r="K54" s="23">
        <v>100</v>
      </c>
      <c r="L54" s="23"/>
      <c r="M54" s="23">
        <v>90</v>
      </c>
      <c r="N54" s="23"/>
      <c r="O54" s="23">
        <v>90</v>
      </c>
      <c r="P54" s="23"/>
      <c r="Q54" s="23">
        <f>SUM(F54+H54+L54+N54+P54)</f>
        <v>122</v>
      </c>
      <c r="R54" s="21">
        <f t="shared" si="0"/>
        <v>30.5</v>
      </c>
      <c r="S54" s="66">
        <f>IF(SUM(E54)&lt;=Y54,"X","")</f>
      </c>
      <c r="T54" s="66">
        <f>IF(SUM(G54)&lt;=Y54,"X","")</f>
      </c>
      <c r="U54" s="66">
        <f>IF(SUM(I54)&lt;=Y54,"X","")</f>
      </c>
      <c r="V54" s="66">
        <f>IF(SUM(K54)&lt;=Y54,"X","")</f>
      </c>
      <c r="W54" s="66">
        <f>IF(SUM(M54)&lt;=Y54,"X","")</f>
      </c>
      <c r="X54" s="66">
        <f>IF(SUM(O54,)&lt;=Y54,"X","")</f>
      </c>
      <c r="Y54" s="71">
        <f t="shared" si="1"/>
        <v>84</v>
      </c>
    </row>
    <row r="55" spans="1:25" s="2" customFormat="1" ht="21.75" customHeight="1">
      <c r="A55" s="52" t="s">
        <v>88</v>
      </c>
      <c r="B55" s="18" t="s">
        <v>181</v>
      </c>
      <c r="C55" s="19" t="s">
        <v>9</v>
      </c>
      <c r="D55" s="20" t="s">
        <v>69</v>
      </c>
      <c r="E55" s="20">
        <v>100</v>
      </c>
      <c r="F55" s="20">
        <v>123</v>
      </c>
      <c r="G55" s="20">
        <v>100</v>
      </c>
      <c r="H55" s="20"/>
      <c r="I55" s="23">
        <v>100</v>
      </c>
      <c r="J55" s="23"/>
      <c r="K55" s="23">
        <v>100</v>
      </c>
      <c r="L55" s="23"/>
      <c r="M55" s="23">
        <v>100</v>
      </c>
      <c r="N55" s="23"/>
      <c r="O55" s="23">
        <v>100</v>
      </c>
      <c r="P55" s="23"/>
      <c r="Q55" s="23">
        <f>SUM(F55+H55+J55+L55+N55+P55)</f>
        <v>123</v>
      </c>
      <c r="R55" s="21">
        <f t="shared" si="0"/>
        <v>30.75</v>
      </c>
      <c r="S55" s="66">
        <f>IF(SUM(E55)&lt;=Y55,"X","")</f>
      </c>
      <c r="T55" s="66">
        <f>IF(SUM(G55)&lt;=Y55,"X","")</f>
      </c>
      <c r="U55" s="66">
        <f>IF(SUM(I55)&lt;=Y55,"X","")</f>
      </c>
      <c r="V55" s="66">
        <f>IF(SUM(K55)&lt;=Y55,"X","")</f>
      </c>
      <c r="W55" s="66">
        <f>IF(SUM(M55)&lt;=Y55,"X","")</f>
      </c>
      <c r="X55" s="66">
        <f>IF(SUM(O55,)&lt;=Y55,"X","")</f>
      </c>
      <c r="Y55" s="71">
        <f t="shared" si="1"/>
        <v>84</v>
      </c>
    </row>
    <row r="56" spans="1:25" s="8" customFormat="1" ht="25.5">
      <c r="A56" s="49"/>
      <c r="B56" s="7"/>
      <c r="C56" s="14"/>
      <c r="D56" s="9"/>
      <c r="E56" s="9"/>
      <c r="F56" s="11"/>
      <c r="G56" s="11"/>
      <c r="H56" s="25"/>
      <c r="I56" s="26"/>
      <c r="J56" s="26"/>
      <c r="K56" s="26"/>
      <c r="L56" s="26"/>
      <c r="M56" s="26"/>
      <c r="N56" s="26"/>
      <c r="O56" s="26"/>
      <c r="P56" s="26"/>
      <c r="Q56" s="9"/>
      <c r="R56" s="22"/>
      <c r="S56" s="9"/>
      <c r="T56" s="9"/>
      <c r="U56" s="9"/>
      <c r="V56" s="9"/>
      <c r="W56" s="9"/>
      <c r="X56" s="9"/>
      <c r="Y56" s="67"/>
    </row>
    <row r="57" spans="1:25" s="8" customFormat="1" ht="26.25">
      <c r="A57" s="49"/>
      <c r="B57" s="27" t="s">
        <v>73</v>
      </c>
      <c r="C57" s="14"/>
      <c r="D57" s="9"/>
      <c r="E57" s="9"/>
      <c r="F57" s="11"/>
      <c r="G57" s="11"/>
      <c r="H57" s="25"/>
      <c r="I57" s="26"/>
      <c r="J57" s="26"/>
      <c r="K57" s="26"/>
      <c r="L57" s="26"/>
      <c r="M57" s="26"/>
      <c r="N57" s="26"/>
      <c r="O57" s="26"/>
      <c r="P57" s="26"/>
      <c r="Q57" s="9"/>
      <c r="R57" s="22"/>
      <c r="S57" s="9"/>
      <c r="T57" s="9"/>
      <c r="U57" s="9"/>
      <c r="V57" s="9"/>
      <c r="W57" s="9"/>
      <c r="X57" s="9"/>
      <c r="Y57" s="67"/>
    </row>
    <row r="58" spans="1:25" s="7" customFormat="1" ht="26.25">
      <c r="A58" s="49" t="s">
        <v>25</v>
      </c>
      <c r="B58" s="28" t="s">
        <v>26</v>
      </c>
      <c r="C58" s="14" t="s">
        <v>22</v>
      </c>
      <c r="D58" s="9" t="s">
        <v>67</v>
      </c>
      <c r="E58" s="9" t="s">
        <v>64</v>
      </c>
      <c r="F58" s="9" t="s">
        <v>9</v>
      </c>
      <c r="G58" s="9"/>
      <c r="H58" s="9" t="s">
        <v>173</v>
      </c>
      <c r="I58" s="9"/>
      <c r="J58" s="9" t="s">
        <v>19</v>
      </c>
      <c r="K58" s="9"/>
      <c r="L58" s="9" t="s">
        <v>62</v>
      </c>
      <c r="M58" s="9"/>
      <c r="N58" s="9" t="s">
        <v>44</v>
      </c>
      <c r="O58" s="9"/>
      <c r="P58" s="9" t="s">
        <v>19</v>
      </c>
      <c r="Q58" s="9" t="s">
        <v>0</v>
      </c>
      <c r="R58" s="65" t="s">
        <v>1</v>
      </c>
      <c r="S58" s="9" t="s">
        <v>7</v>
      </c>
      <c r="T58" s="9" t="s">
        <v>7</v>
      </c>
      <c r="U58" s="9" t="s">
        <v>7</v>
      </c>
      <c r="V58" s="9" t="s">
        <v>7</v>
      </c>
      <c r="W58" s="9" t="s">
        <v>7</v>
      </c>
      <c r="X58" s="9" t="s">
        <v>7</v>
      </c>
      <c r="Y58" s="69" t="s">
        <v>107</v>
      </c>
    </row>
    <row r="59" spans="1:25" s="7" customFormat="1" ht="15" customHeight="1">
      <c r="A59" s="51"/>
      <c r="B59" s="16"/>
      <c r="C59" s="16"/>
      <c r="D59" s="17"/>
      <c r="E59" s="17"/>
      <c r="F59" s="17"/>
      <c r="G59" s="17"/>
      <c r="H59" s="17"/>
      <c r="I59" s="17"/>
      <c r="J59" s="3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69"/>
    </row>
    <row r="60" spans="1:25" s="2" customFormat="1" ht="21.75" customHeight="1">
      <c r="A60" s="52" t="s">
        <v>83</v>
      </c>
      <c r="B60" s="19" t="s">
        <v>34</v>
      </c>
      <c r="C60" s="19" t="s">
        <v>12</v>
      </c>
      <c r="D60" s="20" t="s">
        <v>103</v>
      </c>
      <c r="E60" s="20">
        <v>88</v>
      </c>
      <c r="F60" s="20">
        <v>107</v>
      </c>
      <c r="G60" s="20">
        <v>100</v>
      </c>
      <c r="H60" s="24"/>
      <c r="I60" s="20">
        <v>100</v>
      </c>
      <c r="J60" s="23"/>
      <c r="K60" s="20">
        <v>100</v>
      </c>
      <c r="L60" s="23"/>
      <c r="M60" s="20">
        <v>100</v>
      </c>
      <c r="N60" s="23"/>
      <c r="O60" s="20">
        <v>100</v>
      </c>
      <c r="P60" s="23"/>
      <c r="Q60" s="23">
        <f>SUM(F60+H60+J60+L60+N60+P60)</f>
        <v>107</v>
      </c>
      <c r="R60" s="21">
        <f aca="true" t="shared" si="2" ref="R60:R71">$Q:$Q/4</f>
        <v>26.75</v>
      </c>
      <c r="S60" s="66">
        <f aca="true" t="shared" si="3" ref="S60:S69">IF(SUM(E60)&lt;=Y60,"X","")</f>
      </c>
      <c r="T60" s="66">
        <f aca="true" t="shared" si="4" ref="T60:T69">IF(SUM(G60)&lt;=Y60,"X","")</f>
      </c>
      <c r="U60" s="66">
        <f aca="true" t="shared" si="5" ref="U60:U69">IF(SUM(I60)&lt;=Y60,"X","")</f>
      </c>
      <c r="V60" s="66">
        <f aca="true" t="shared" si="6" ref="V60:V69">IF(SUM(K60)&lt;=Y60,"X","")</f>
      </c>
      <c r="W60" s="66">
        <f aca="true" t="shared" si="7" ref="W60:W69">IF(SUM(M60)&lt;=Y60,"X","")</f>
      </c>
      <c r="X60" s="66">
        <f aca="true" t="shared" si="8" ref="X60:X69">IF(SUM(O60,)&lt;=Y60,"X","")</f>
      </c>
      <c r="Y60" s="71">
        <f aca="true" t="shared" si="9" ref="Y60:Y70">VALUE(IF(D60="D","84",IF(D60="Sm I","84",IF(D60="Sm II","87",IF(D60="Jm","90","")))))</f>
        <v>84</v>
      </c>
    </row>
    <row r="61" spans="1:25" s="2" customFormat="1" ht="21.75" customHeight="1">
      <c r="A61" s="52" t="s">
        <v>84</v>
      </c>
      <c r="B61" s="18" t="s">
        <v>70</v>
      </c>
      <c r="C61" s="19" t="s">
        <v>12</v>
      </c>
      <c r="D61" s="20" t="s">
        <v>103</v>
      </c>
      <c r="E61" s="20">
        <v>84</v>
      </c>
      <c r="F61" s="20">
        <v>113</v>
      </c>
      <c r="G61" s="20">
        <v>100</v>
      </c>
      <c r="H61" s="24"/>
      <c r="I61" s="20">
        <v>100</v>
      </c>
      <c r="J61" s="23"/>
      <c r="K61" s="20">
        <v>100</v>
      </c>
      <c r="L61" s="23"/>
      <c r="M61" s="20">
        <v>100</v>
      </c>
      <c r="N61" s="23"/>
      <c r="O61" s="20">
        <v>100</v>
      </c>
      <c r="P61" s="23"/>
      <c r="Q61" s="23">
        <f>SUM(F61+H61+J61+L61+N61+P61)</f>
        <v>113</v>
      </c>
      <c r="R61" s="21">
        <f t="shared" si="2"/>
        <v>28.25</v>
      </c>
      <c r="S61" s="66" t="str">
        <f t="shared" si="3"/>
        <v>X</v>
      </c>
      <c r="T61" s="66">
        <f t="shared" si="4"/>
      </c>
      <c r="U61" s="66">
        <f t="shared" si="5"/>
      </c>
      <c r="V61" s="66">
        <f t="shared" si="6"/>
      </c>
      <c r="W61" s="66">
        <f t="shared" si="7"/>
      </c>
      <c r="X61" s="66">
        <f t="shared" si="8"/>
      </c>
      <c r="Y61" s="71">
        <f t="shared" si="9"/>
        <v>84</v>
      </c>
    </row>
    <row r="62" spans="1:25" s="2" customFormat="1" ht="21.75" customHeight="1">
      <c r="A62" s="52" t="s">
        <v>85</v>
      </c>
      <c r="B62" s="18" t="s">
        <v>42</v>
      </c>
      <c r="C62" s="19" t="s">
        <v>30</v>
      </c>
      <c r="D62" s="20" t="s">
        <v>103</v>
      </c>
      <c r="E62" s="19">
        <v>99</v>
      </c>
      <c r="F62" s="20">
        <v>117</v>
      </c>
      <c r="G62" s="20">
        <v>100</v>
      </c>
      <c r="H62" s="24"/>
      <c r="I62" s="20">
        <v>100</v>
      </c>
      <c r="J62" s="23"/>
      <c r="K62" s="20">
        <v>100</v>
      </c>
      <c r="L62" s="23"/>
      <c r="M62" s="20">
        <v>100</v>
      </c>
      <c r="N62" s="23"/>
      <c r="O62" s="20">
        <v>100</v>
      </c>
      <c r="P62" s="23"/>
      <c r="Q62" s="23">
        <f>SUM(F62+J62+L62+N62+P62)</f>
        <v>117</v>
      </c>
      <c r="R62" s="21">
        <f t="shared" si="2"/>
        <v>29.25</v>
      </c>
      <c r="S62" s="66">
        <f t="shared" si="3"/>
      </c>
      <c r="T62" s="66">
        <f t="shared" si="4"/>
      </c>
      <c r="U62" s="66">
        <f t="shared" si="5"/>
      </c>
      <c r="V62" s="66">
        <f t="shared" si="6"/>
      </c>
      <c r="W62" s="66">
        <f t="shared" si="7"/>
      </c>
      <c r="X62" s="66">
        <f t="shared" si="8"/>
      </c>
      <c r="Y62" s="71">
        <f t="shared" si="9"/>
        <v>84</v>
      </c>
    </row>
    <row r="63" spans="1:25" s="2" customFormat="1" ht="21.75" customHeight="1">
      <c r="A63" s="52" t="s">
        <v>86</v>
      </c>
      <c r="B63" s="18" t="s">
        <v>184</v>
      </c>
      <c r="C63" s="19" t="s">
        <v>12</v>
      </c>
      <c r="D63" s="20" t="s">
        <v>103</v>
      </c>
      <c r="E63" s="20"/>
      <c r="F63" s="20">
        <v>103</v>
      </c>
      <c r="G63" s="20"/>
      <c r="H63" s="24"/>
      <c r="I63" s="20"/>
      <c r="J63" s="23"/>
      <c r="K63" s="20"/>
      <c r="L63" s="23"/>
      <c r="M63" s="20"/>
      <c r="N63" s="23"/>
      <c r="O63" s="20"/>
      <c r="P63" s="23"/>
      <c r="Q63" s="23">
        <f>SUM(F63+J63+L63+N63+P63)</f>
        <v>103</v>
      </c>
      <c r="R63" s="21">
        <f t="shared" si="2"/>
        <v>25.75</v>
      </c>
      <c r="S63" s="66"/>
      <c r="T63" s="66"/>
      <c r="U63" s="66"/>
      <c r="V63" s="66"/>
      <c r="W63" s="66"/>
      <c r="X63" s="66"/>
      <c r="Y63" s="71">
        <f t="shared" si="9"/>
        <v>84</v>
      </c>
    </row>
    <row r="64" spans="1:25" s="2" customFormat="1" ht="21.75" customHeight="1">
      <c r="A64" s="52" t="s">
        <v>87</v>
      </c>
      <c r="B64" s="18" t="s">
        <v>40</v>
      </c>
      <c r="C64" s="19" t="s">
        <v>19</v>
      </c>
      <c r="D64" s="20" t="s">
        <v>104</v>
      </c>
      <c r="E64" s="20">
        <v>98</v>
      </c>
      <c r="F64" s="20">
        <v>117</v>
      </c>
      <c r="G64" s="20">
        <v>100</v>
      </c>
      <c r="H64" s="24"/>
      <c r="I64" s="20">
        <v>100</v>
      </c>
      <c r="J64" s="23"/>
      <c r="K64" s="20">
        <v>100</v>
      </c>
      <c r="L64" s="23"/>
      <c r="M64" s="20">
        <v>100</v>
      </c>
      <c r="N64" s="23"/>
      <c r="O64" s="20">
        <v>100</v>
      </c>
      <c r="P64" s="23"/>
      <c r="Q64" s="23">
        <f>SUM(F64+H64+J64+L64+N64+P64)</f>
        <v>117</v>
      </c>
      <c r="R64" s="21">
        <f t="shared" si="2"/>
        <v>29.25</v>
      </c>
      <c r="S64" s="66">
        <f t="shared" si="3"/>
      </c>
      <c r="T64" s="66">
        <f t="shared" si="4"/>
      </c>
      <c r="U64" s="66">
        <f t="shared" si="5"/>
      </c>
      <c r="V64" s="66">
        <f t="shared" si="6"/>
      </c>
      <c r="W64" s="66">
        <f t="shared" si="7"/>
      </c>
      <c r="X64" s="66">
        <f t="shared" si="8"/>
      </c>
      <c r="Y64" s="71">
        <f t="shared" si="9"/>
        <v>87</v>
      </c>
    </row>
    <row r="65" spans="1:25" s="2" customFormat="1" ht="21.75" customHeight="1">
      <c r="A65" s="52" t="s">
        <v>88</v>
      </c>
      <c r="B65" s="18" t="s">
        <v>185</v>
      </c>
      <c r="C65" s="19" t="s">
        <v>180</v>
      </c>
      <c r="D65" s="20" t="s">
        <v>103</v>
      </c>
      <c r="E65" s="19"/>
      <c r="F65" s="20">
        <v>105</v>
      </c>
      <c r="G65" s="20"/>
      <c r="H65" s="24"/>
      <c r="I65" s="20"/>
      <c r="J65" s="23"/>
      <c r="K65" s="20"/>
      <c r="L65" s="23"/>
      <c r="M65" s="20"/>
      <c r="N65" s="23"/>
      <c r="O65" s="20"/>
      <c r="P65" s="23"/>
      <c r="Q65" s="23">
        <f>SUM(F65+H65+J65+L65+N65+P65)</f>
        <v>105</v>
      </c>
      <c r="R65" s="21">
        <f t="shared" si="2"/>
        <v>26.25</v>
      </c>
      <c r="S65" s="66"/>
      <c r="T65" s="66"/>
      <c r="U65" s="66"/>
      <c r="V65" s="66"/>
      <c r="W65" s="66"/>
      <c r="X65" s="66"/>
      <c r="Y65" s="71">
        <f t="shared" si="9"/>
        <v>84</v>
      </c>
    </row>
    <row r="66" spans="1:25" s="2" customFormat="1" ht="21.75" customHeight="1">
      <c r="A66" s="52" t="s">
        <v>89</v>
      </c>
      <c r="B66" s="18" t="s">
        <v>32</v>
      </c>
      <c r="C66" s="19" t="s">
        <v>19</v>
      </c>
      <c r="D66" s="20" t="s">
        <v>103</v>
      </c>
      <c r="E66" s="20">
        <v>113</v>
      </c>
      <c r="F66" s="20">
        <v>117</v>
      </c>
      <c r="G66" s="20">
        <v>100</v>
      </c>
      <c r="H66" s="24"/>
      <c r="I66" s="20">
        <v>100</v>
      </c>
      <c r="J66" s="23"/>
      <c r="K66" s="20">
        <v>100</v>
      </c>
      <c r="L66" s="23"/>
      <c r="M66" s="20">
        <v>100</v>
      </c>
      <c r="N66" s="23"/>
      <c r="O66" s="20">
        <v>100</v>
      </c>
      <c r="P66" s="23"/>
      <c r="Q66" s="23">
        <f>SUM(F66+H66+J66+L66+N66+P66)</f>
        <v>117</v>
      </c>
      <c r="R66" s="21">
        <f t="shared" si="2"/>
        <v>29.25</v>
      </c>
      <c r="S66" s="66">
        <f t="shared" si="3"/>
      </c>
      <c r="T66" s="66">
        <f t="shared" si="4"/>
      </c>
      <c r="U66" s="66">
        <f t="shared" si="5"/>
      </c>
      <c r="V66" s="66">
        <f t="shared" si="6"/>
      </c>
      <c r="W66" s="66">
        <f t="shared" si="7"/>
      </c>
      <c r="X66" s="66">
        <f t="shared" si="8"/>
      </c>
      <c r="Y66" s="71">
        <f t="shared" si="9"/>
        <v>84</v>
      </c>
    </row>
    <row r="67" spans="1:25" s="2" customFormat="1" ht="21.75" customHeight="1">
      <c r="A67" s="52" t="s">
        <v>90</v>
      </c>
      <c r="B67" s="18" t="s">
        <v>51</v>
      </c>
      <c r="C67" s="19" t="s">
        <v>19</v>
      </c>
      <c r="D67" s="20" t="s">
        <v>104</v>
      </c>
      <c r="E67" s="20">
        <v>99</v>
      </c>
      <c r="F67" s="20">
        <v>132</v>
      </c>
      <c r="G67" s="20">
        <v>100</v>
      </c>
      <c r="H67" s="24"/>
      <c r="I67" s="20">
        <v>100</v>
      </c>
      <c r="J67" s="23"/>
      <c r="K67" s="20">
        <v>100</v>
      </c>
      <c r="L67" s="23"/>
      <c r="M67" s="20">
        <v>100</v>
      </c>
      <c r="N67" s="23"/>
      <c r="O67" s="20">
        <v>100</v>
      </c>
      <c r="P67" s="23"/>
      <c r="Q67" s="23">
        <f>SUM(F67+H67+N67+P67)</f>
        <v>132</v>
      </c>
      <c r="R67" s="21">
        <f t="shared" si="2"/>
        <v>33</v>
      </c>
      <c r="S67" s="66">
        <f t="shared" si="3"/>
      </c>
      <c r="T67" s="66">
        <f t="shared" si="4"/>
      </c>
      <c r="U67" s="66">
        <f t="shared" si="5"/>
      </c>
      <c r="V67" s="66">
        <f t="shared" si="6"/>
      </c>
      <c r="W67" s="66">
        <f t="shared" si="7"/>
      </c>
      <c r="X67" s="66">
        <f t="shared" si="8"/>
      </c>
      <c r="Y67" s="71">
        <f t="shared" si="9"/>
        <v>87</v>
      </c>
    </row>
    <row r="68" spans="1:25" s="2" customFormat="1" ht="21.75" customHeight="1">
      <c r="A68" s="52" t="s">
        <v>91</v>
      </c>
      <c r="B68" s="18" t="s">
        <v>50</v>
      </c>
      <c r="C68" s="19" t="s">
        <v>9</v>
      </c>
      <c r="D68" s="20" t="s">
        <v>104</v>
      </c>
      <c r="E68" s="20">
        <v>99</v>
      </c>
      <c r="F68" s="20">
        <v>111</v>
      </c>
      <c r="G68" s="20">
        <v>100</v>
      </c>
      <c r="H68" s="24"/>
      <c r="I68" s="20">
        <v>100</v>
      </c>
      <c r="J68" s="23"/>
      <c r="K68" s="20">
        <v>100</v>
      </c>
      <c r="L68" s="23"/>
      <c r="M68" s="20">
        <v>100</v>
      </c>
      <c r="N68" s="23"/>
      <c r="O68" s="20">
        <v>100</v>
      </c>
      <c r="P68" s="23"/>
      <c r="Q68" s="23">
        <f>SUM(F68+H68+N68+P68)</f>
        <v>111</v>
      </c>
      <c r="R68" s="21">
        <f t="shared" si="2"/>
        <v>27.75</v>
      </c>
      <c r="S68" s="66">
        <f t="shared" si="3"/>
      </c>
      <c r="T68" s="66">
        <f t="shared" si="4"/>
      </c>
      <c r="U68" s="66">
        <f t="shared" si="5"/>
      </c>
      <c r="V68" s="66">
        <f t="shared" si="6"/>
      </c>
      <c r="W68" s="66">
        <f t="shared" si="7"/>
      </c>
      <c r="X68" s="66">
        <f t="shared" si="8"/>
      </c>
      <c r="Y68" s="71">
        <f t="shared" si="9"/>
        <v>87</v>
      </c>
    </row>
    <row r="69" spans="1:25" s="2" customFormat="1" ht="21.75" customHeight="1">
      <c r="A69" s="52" t="s">
        <v>92</v>
      </c>
      <c r="B69" s="18" t="s">
        <v>46</v>
      </c>
      <c r="C69" s="19" t="s">
        <v>30</v>
      </c>
      <c r="D69" s="20" t="s">
        <v>103</v>
      </c>
      <c r="E69" s="20">
        <v>134</v>
      </c>
      <c r="F69" s="20">
        <v>111</v>
      </c>
      <c r="G69" s="20">
        <v>100</v>
      </c>
      <c r="H69" s="24"/>
      <c r="I69" s="20">
        <v>100</v>
      </c>
      <c r="J69" s="23"/>
      <c r="K69" s="20">
        <v>100</v>
      </c>
      <c r="L69" s="23"/>
      <c r="M69" s="20">
        <v>100</v>
      </c>
      <c r="N69" s="23"/>
      <c r="O69" s="20">
        <v>100</v>
      </c>
      <c r="P69" s="23"/>
      <c r="Q69" s="23">
        <f>SUM(F69+H69+J69+L69+N69+P69)</f>
        <v>111</v>
      </c>
      <c r="R69" s="21">
        <f t="shared" si="2"/>
        <v>27.75</v>
      </c>
      <c r="S69" s="66">
        <f t="shared" si="3"/>
      </c>
      <c r="T69" s="66">
        <f t="shared" si="4"/>
      </c>
      <c r="U69" s="66">
        <f t="shared" si="5"/>
      </c>
      <c r="V69" s="66">
        <f t="shared" si="6"/>
      </c>
      <c r="W69" s="66">
        <f t="shared" si="7"/>
      </c>
      <c r="X69" s="66">
        <f t="shared" si="8"/>
      </c>
      <c r="Y69" s="71">
        <f t="shared" si="9"/>
        <v>84</v>
      </c>
    </row>
    <row r="70" spans="1:25" s="2" customFormat="1" ht="21.75" customHeight="1">
      <c r="A70" s="52" t="s">
        <v>93</v>
      </c>
      <c r="B70" s="18" t="s">
        <v>183</v>
      </c>
      <c r="C70" s="19" t="s">
        <v>9</v>
      </c>
      <c r="D70" s="20" t="s">
        <v>103</v>
      </c>
      <c r="E70" s="20"/>
      <c r="F70" s="20">
        <v>89</v>
      </c>
      <c r="G70" s="20"/>
      <c r="H70" s="24"/>
      <c r="I70" s="20"/>
      <c r="J70" s="23"/>
      <c r="K70" s="20"/>
      <c r="L70" s="23"/>
      <c r="M70" s="20"/>
      <c r="N70" s="23"/>
      <c r="O70" s="20"/>
      <c r="P70" s="23"/>
      <c r="Q70" s="23">
        <f>SUM(F70+H70+J70+L70+N70+P70)</f>
        <v>89</v>
      </c>
      <c r="R70" s="21">
        <f t="shared" si="2"/>
        <v>22.25</v>
      </c>
      <c r="S70" s="66"/>
      <c r="T70" s="66"/>
      <c r="U70" s="66"/>
      <c r="V70" s="66"/>
      <c r="W70" s="66"/>
      <c r="X70" s="66"/>
      <c r="Y70" s="71">
        <f t="shared" si="9"/>
        <v>84</v>
      </c>
    </row>
    <row r="71" spans="1:25" s="2" customFormat="1" ht="21.75" customHeight="1">
      <c r="A71" s="52" t="s">
        <v>94</v>
      </c>
      <c r="B71" s="18" t="s">
        <v>41</v>
      </c>
      <c r="C71" s="19" t="s">
        <v>9</v>
      </c>
      <c r="D71" s="20" t="s">
        <v>103</v>
      </c>
      <c r="E71" s="20">
        <v>91</v>
      </c>
      <c r="F71" s="20" t="s">
        <v>15</v>
      </c>
      <c r="G71" s="20">
        <v>100</v>
      </c>
      <c r="H71" s="24"/>
      <c r="I71" s="20">
        <v>100</v>
      </c>
      <c r="J71" s="23"/>
      <c r="K71" s="20">
        <v>100</v>
      </c>
      <c r="L71" s="23"/>
      <c r="M71" s="20">
        <v>100</v>
      </c>
      <c r="N71" s="23"/>
      <c r="O71" s="20">
        <v>100</v>
      </c>
      <c r="P71" s="23"/>
      <c r="Q71" s="23">
        <f>SUM(H71+J71+L71+N71+P71)</f>
        <v>0</v>
      </c>
      <c r="R71" s="21">
        <f t="shared" si="2"/>
        <v>0</v>
      </c>
      <c r="S71" s="66">
        <f>IF(SUM(E71)&lt;=Y71,"X","")</f>
      </c>
      <c r="T71" s="66">
        <f>IF(SUM(G71)&lt;=Y71,"X","")</f>
      </c>
      <c r="U71" s="66">
        <f>IF(SUM(I71)&lt;=Y71,"X","")</f>
      </c>
      <c r="V71" s="66">
        <f>IF(SUM(K71)&lt;=Y71,"X","")</f>
      </c>
      <c r="W71" s="66">
        <f>IF(SUM(M71)&lt;=Y71,"X","")</f>
      </c>
      <c r="X71" s="66">
        <f>IF(SUM(O71,)&lt;=Y71,"X","")</f>
      </c>
      <c r="Y71" s="71">
        <f>VALUE(IF(D71="D","84",IF(D71="Sm I","84",IF(D71="Sm II","87",IF(D71="Jm","90","")))))</f>
        <v>84</v>
      </c>
    </row>
    <row r="72" spans="1:25" s="2" customFormat="1" ht="21.75" customHeight="1">
      <c r="A72" s="52" t="s">
        <v>95</v>
      </c>
      <c r="B72" s="18" t="s">
        <v>186</v>
      </c>
      <c r="C72" s="19" t="s">
        <v>62</v>
      </c>
      <c r="D72" s="20" t="s">
        <v>104</v>
      </c>
      <c r="E72" s="20"/>
      <c r="F72" s="20">
        <v>141</v>
      </c>
      <c r="G72" s="20"/>
      <c r="H72" s="24"/>
      <c r="I72" s="20"/>
      <c r="J72" s="23"/>
      <c r="K72" s="20"/>
      <c r="L72" s="23"/>
      <c r="M72" s="20"/>
      <c r="N72" s="23"/>
      <c r="O72" s="20"/>
      <c r="P72" s="23"/>
      <c r="Q72" s="23"/>
      <c r="R72" s="21"/>
      <c r="S72" s="66"/>
      <c r="T72" s="66"/>
      <c r="U72" s="66"/>
      <c r="V72" s="66"/>
      <c r="W72" s="66"/>
      <c r="X72" s="66"/>
      <c r="Y72" s="71">
        <f>VALUE(IF(D72="D","84",IF(D72="Sm I","84",IF(D72="Sm II","87",IF(D72="Jm","90","")))))</f>
        <v>87</v>
      </c>
    </row>
    <row r="73" spans="1:25" s="8" customFormat="1" ht="25.5">
      <c r="A73" s="49"/>
      <c r="B73" s="7"/>
      <c r="C73" s="14"/>
      <c r="D73" s="9"/>
      <c r="E73" s="9"/>
      <c r="F73" s="11"/>
      <c r="G73" s="11"/>
      <c r="H73" s="25"/>
      <c r="I73" s="26"/>
      <c r="J73" s="26"/>
      <c r="K73" s="26"/>
      <c r="L73" s="26"/>
      <c r="M73" s="26"/>
      <c r="N73" s="26"/>
      <c r="O73" s="26"/>
      <c r="P73" s="26"/>
      <c r="Q73" s="36"/>
      <c r="R73" s="22"/>
      <c r="S73" s="9"/>
      <c r="T73" s="9"/>
      <c r="U73" s="9"/>
      <c r="V73" s="9"/>
      <c r="W73" s="9"/>
      <c r="X73" s="9"/>
      <c r="Y73" s="67"/>
    </row>
    <row r="74" spans="1:25" s="8" customFormat="1" ht="25.5">
      <c r="A74" s="49"/>
      <c r="B74" s="7"/>
      <c r="C74" s="14"/>
      <c r="D74" s="9"/>
      <c r="E74" s="9"/>
      <c r="F74" s="11"/>
      <c r="G74" s="11"/>
      <c r="H74" s="25"/>
      <c r="I74" s="26"/>
      <c r="J74" s="26"/>
      <c r="K74" s="26"/>
      <c r="L74" s="26"/>
      <c r="M74" s="26"/>
      <c r="N74" s="26"/>
      <c r="O74" s="26"/>
      <c r="P74" s="26"/>
      <c r="Q74" s="36"/>
      <c r="R74" s="22"/>
      <c r="S74" s="9"/>
      <c r="T74" s="9"/>
      <c r="U74" s="9"/>
      <c r="V74" s="9"/>
      <c r="W74" s="9"/>
      <c r="X74" s="9"/>
      <c r="Y74" s="67"/>
    </row>
    <row r="75" spans="1:25" s="8" customFormat="1" ht="25.5">
      <c r="A75" s="49"/>
      <c r="B75" s="7"/>
      <c r="C75" s="14"/>
      <c r="D75" s="9"/>
      <c r="E75" s="9"/>
      <c r="F75" s="11"/>
      <c r="G75" s="11"/>
      <c r="H75" s="25"/>
      <c r="I75" s="26"/>
      <c r="J75" s="26"/>
      <c r="K75" s="26"/>
      <c r="L75" s="26"/>
      <c r="M75" s="26"/>
      <c r="N75" s="26"/>
      <c r="O75" s="26"/>
      <c r="P75" s="26"/>
      <c r="Q75" s="36"/>
      <c r="R75" s="22"/>
      <c r="S75" s="9"/>
      <c r="T75" s="9"/>
      <c r="U75" s="9"/>
      <c r="V75" s="9"/>
      <c r="W75" s="9"/>
      <c r="X75" s="9"/>
      <c r="Y75" s="67"/>
    </row>
    <row r="76" spans="1:25" s="8" customFormat="1" ht="25.5">
      <c r="A76" s="49"/>
      <c r="B76" s="7"/>
      <c r="C76" s="14"/>
      <c r="D76" s="9"/>
      <c r="E76" s="9"/>
      <c r="F76" s="11"/>
      <c r="G76" s="11"/>
      <c r="H76" s="25"/>
      <c r="I76" s="26"/>
      <c r="J76" s="26"/>
      <c r="K76" s="26"/>
      <c r="L76" s="26"/>
      <c r="M76" s="26"/>
      <c r="N76" s="26"/>
      <c r="O76" s="26"/>
      <c r="P76" s="26"/>
      <c r="Q76" s="36"/>
      <c r="R76" s="22"/>
      <c r="S76" s="9"/>
      <c r="T76" s="9"/>
      <c r="U76" s="9"/>
      <c r="V76" s="9"/>
      <c r="W76" s="9"/>
      <c r="X76" s="9"/>
      <c r="Y76" s="67"/>
    </row>
    <row r="77" spans="1:25" s="8" customFormat="1" ht="25.5">
      <c r="A77" s="47" t="s">
        <v>63</v>
      </c>
      <c r="B77" s="7"/>
      <c r="C77" s="14"/>
      <c r="D77" s="9"/>
      <c r="E77" s="9"/>
      <c r="F77" s="11"/>
      <c r="G77" s="11"/>
      <c r="H77" s="25"/>
      <c r="I77" s="26"/>
      <c r="J77" s="26"/>
      <c r="K77" s="26"/>
      <c r="L77" s="26"/>
      <c r="M77" s="26"/>
      <c r="N77" s="26"/>
      <c r="O77" s="26"/>
      <c r="P77" s="26"/>
      <c r="Q77" s="36"/>
      <c r="R77" s="22"/>
      <c r="S77" s="9"/>
      <c r="T77" s="9"/>
      <c r="U77" s="9"/>
      <c r="V77" s="9"/>
      <c r="W77" s="9"/>
      <c r="X77" s="9"/>
      <c r="Y77" s="67"/>
    </row>
    <row r="78" spans="1:25" s="8" customFormat="1" ht="26.25">
      <c r="A78" s="49"/>
      <c r="B78" s="13" t="s">
        <v>74</v>
      </c>
      <c r="C78" s="14"/>
      <c r="D78" s="9"/>
      <c r="E78" s="9"/>
      <c r="F78" s="11"/>
      <c r="G78" s="11"/>
      <c r="H78" s="11"/>
      <c r="I78" s="26"/>
      <c r="J78" s="26"/>
      <c r="K78" s="26"/>
      <c r="L78" s="26"/>
      <c r="M78" s="26"/>
      <c r="N78" s="26"/>
      <c r="O78" s="26"/>
      <c r="P78" s="26"/>
      <c r="Q78" s="36"/>
      <c r="R78" s="9"/>
      <c r="S78" s="22"/>
      <c r="T78" s="9"/>
      <c r="U78" s="9"/>
      <c r="V78" s="9"/>
      <c r="W78" s="9"/>
      <c r="X78" s="9"/>
      <c r="Y78" s="67"/>
    </row>
    <row r="79" spans="1:25" s="7" customFormat="1" ht="26.25">
      <c r="A79" s="49" t="s">
        <v>25</v>
      </c>
      <c r="B79" s="13" t="s">
        <v>26</v>
      </c>
      <c r="C79" s="14" t="s">
        <v>22</v>
      </c>
      <c r="D79" s="9" t="s">
        <v>101</v>
      </c>
      <c r="E79" s="9" t="s">
        <v>64</v>
      </c>
      <c r="F79" s="9" t="s">
        <v>9</v>
      </c>
      <c r="G79" s="9"/>
      <c r="H79" s="9" t="s">
        <v>173</v>
      </c>
      <c r="I79" s="9"/>
      <c r="J79" s="9" t="s">
        <v>19</v>
      </c>
      <c r="K79" s="9"/>
      <c r="L79" s="9" t="s">
        <v>62</v>
      </c>
      <c r="M79" s="9"/>
      <c r="N79" s="9" t="s">
        <v>44</v>
      </c>
      <c r="O79" s="9"/>
      <c r="P79" s="9" t="s">
        <v>19</v>
      </c>
      <c r="Q79" s="9" t="s">
        <v>0</v>
      </c>
      <c r="R79" s="65" t="s">
        <v>1</v>
      </c>
      <c r="S79" s="9" t="s">
        <v>7</v>
      </c>
      <c r="T79" s="9" t="s">
        <v>7</v>
      </c>
      <c r="U79" s="9" t="s">
        <v>7</v>
      </c>
      <c r="V79" s="9" t="s">
        <v>7</v>
      </c>
      <c r="W79" s="9" t="s">
        <v>7</v>
      </c>
      <c r="X79" s="9" t="s">
        <v>7</v>
      </c>
      <c r="Y79" s="69" t="s">
        <v>107</v>
      </c>
    </row>
    <row r="80" spans="1:25" s="7" customFormat="1" ht="15" customHeight="1">
      <c r="A80" s="51"/>
      <c r="B80" s="15"/>
      <c r="C80" s="16"/>
      <c r="D80" s="17"/>
      <c r="E80" s="17"/>
      <c r="F80" s="17"/>
      <c r="G80" s="17"/>
      <c r="H80" s="17"/>
      <c r="I80" s="17"/>
      <c r="J80" s="3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69"/>
    </row>
    <row r="81" spans="1:25" s="2" customFormat="1" ht="21.75" customHeight="1">
      <c r="A81" s="52" t="s">
        <v>83</v>
      </c>
      <c r="B81" s="18" t="s">
        <v>188</v>
      </c>
      <c r="C81" s="19" t="s">
        <v>12</v>
      </c>
      <c r="D81" s="20" t="s">
        <v>105</v>
      </c>
      <c r="E81" s="20"/>
      <c r="F81" s="20">
        <v>102</v>
      </c>
      <c r="G81" s="20"/>
      <c r="H81" s="20">
        <v>110</v>
      </c>
      <c r="I81" s="23"/>
      <c r="J81" s="23"/>
      <c r="K81" s="23"/>
      <c r="L81" s="23"/>
      <c r="M81" s="23"/>
      <c r="N81" s="23"/>
      <c r="O81" s="23"/>
      <c r="P81" s="23"/>
      <c r="Q81" s="23">
        <f aca="true" t="shared" si="10" ref="Q81:Q88">SUM(F81+H81+L81+L81+N81+P81)</f>
        <v>212</v>
      </c>
      <c r="R81" s="21">
        <f aca="true" t="shared" si="11" ref="R81:R86">$Q:$Q/8</f>
        <v>26.5</v>
      </c>
      <c r="S81" s="66"/>
      <c r="T81" s="66"/>
      <c r="U81" s="66"/>
      <c r="V81" s="66"/>
      <c r="W81" s="66"/>
      <c r="X81" s="66"/>
      <c r="Y81" s="72">
        <f aca="true" t="shared" si="12" ref="Y81:Y88">VALUE(IF(D81="D","84",IF(D81="Sm I","84",IF(D81="Sm II","87",IF(D81="Jm","90","")))))</f>
        <v>90</v>
      </c>
    </row>
    <row r="82" spans="1:25" s="2" customFormat="1" ht="21.75" customHeight="1">
      <c r="A82" s="52" t="s">
        <v>84</v>
      </c>
      <c r="B82" s="18" t="s">
        <v>187</v>
      </c>
      <c r="C82" s="19" t="s">
        <v>12</v>
      </c>
      <c r="D82" s="20" t="s">
        <v>105</v>
      </c>
      <c r="E82" s="20"/>
      <c r="F82" s="20">
        <v>102</v>
      </c>
      <c r="G82" s="20"/>
      <c r="H82" s="20">
        <v>112</v>
      </c>
      <c r="I82" s="23"/>
      <c r="J82" s="23"/>
      <c r="K82" s="23"/>
      <c r="L82" s="23"/>
      <c r="M82" s="23"/>
      <c r="N82" s="23"/>
      <c r="O82" s="23"/>
      <c r="P82" s="23"/>
      <c r="Q82" s="23">
        <f t="shared" si="10"/>
        <v>214</v>
      </c>
      <c r="R82" s="21">
        <f t="shared" si="11"/>
        <v>26.75</v>
      </c>
      <c r="S82" s="66"/>
      <c r="T82" s="66"/>
      <c r="U82" s="66"/>
      <c r="V82" s="66"/>
      <c r="W82" s="66"/>
      <c r="X82" s="66"/>
      <c r="Y82" s="72">
        <f t="shared" si="12"/>
        <v>90</v>
      </c>
    </row>
    <row r="83" spans="1:25" s="2" customFormat="1" ht="21.75" customHeight="1">
      <c r="A83" s="52" t="s">
        <v>85</v>
      </c>
      <c r="B83" s="18" t="s">
        <v>55</v>
      </c>
      <c r="C83" s="19" t="s">
        <v>12</v>
      </c>
      <c r="D83" s="20" t="s">
        <v>105</v>
      </c>
      <c r="E83" s="20">
        <v>83</v>
      </c>
      <c r="F83" s="20">
        <v>101</v>
      </c>
      <c r="G83" s="20">
        <v>100</v>
      </c>
      <c r="H83" s="20">
        <v>114</v>
      </c>
      <c r="I83" s="23">
        <v>100</v>
      </c>
      <c r="J83" s="23"/>
      <c r="K83" s="23">
        <v>100</v>
      </c>
      <c r="L83" s="23"/>
      <c r="M83" s="20">
        <v>100</v>
      </c>
      <c r="N83" s="23"/>
      <c r="O83" s="20">
        <v>100</v>
      </c>
      <c r="P83" s="23"/>
      <c r="Q83" s="23">
        <f t="shared" si="10"/>
        <v>215</v>
      </c>
      <c r="R83" s="21">
        <f t="shared" si="11"/>
        <v>26.875</v>
      </c>
      <c r="S83" s="66" t="str">
        <f>IF(SUM(E83)&lt;=Y83,"X","")</f>
        <v>X</v>
      </c>
      <c r="T83" s="66">
        <f>IF(SUM(G83)&lt;=Y83,"X","")</f>
      </c>
      <c r="U83" s="66">
        <f>IF(SUM(I83)&lt;=Y83,"X","")</f>
      </c>
      <c r="V83" s="66">
        <f>IF(SUM(K83)&lt;=Y83,"X","")</f>
      </c>
      <c r="W83" s="66">
        <f>IF(SUM(M83)&lt;=Y83,"X","")</f>
      </c>
      <c r="X83" s="66">
        <f>IF(SUM(O83,)&lt;=Y83,"X","")</f>
      </c>
      <c r="Y83" s="72">
        <f t="shared" si="12"/>
        <v>90</v>
      </c>
    </row>
    <row r="84" spans="1:25" s="2" customFormat="1" ht="21.75" customHeight="1">
      <c r="A84" s="52" t="s">
        <v>86</v>
      </c>
      <c r="B84" s="18" t="s">
        <v>53</v>
      </c>
      <c r="C84" s="19" t="s">
        <v>12</v>
      </c>
      <c r="D84" s="20" t="s">
        <v>105</v>
      </c>
      <c r="E84" s="20">
        <v>82</v>
      </c>
      <c r="F84" s="20">
        <v>109</v>
      </c>
      <c r="G84" s="20">
        <v>100</v>
      </c>
      <c r="H84" s="20">
        <v>112</v>
      </c>
      <c r="I84" s="23">
        <v>100</v>
      </c>
      <c r="J84" s="23"/>
      <c r="K84" s="23">
        <v>100</v>
      </c>
      <c r="L84" s="23"/>
      <c r="M84" s="23">
        <v>100</v>
      </c>
      <c r="N84" s="23"/>
      <c r="O84" s="23">
        <v>100</v>
      </c>
      <c r="P84" s="23"/>
      <c r="Q84" s="23">
        <f t="shared" si="10"/>
        <v>221</v>
      </c>
      <c r="R84" s="21">
        <f t="shared" si="11"/>
        <v>27.625</v>
      </c>
      <c r="S84" s="66" t="str">
        <f>IF(SUM(E84)&lt;=Y84,"X","")</f>
        <v>X</v>
      </c>
      <c r="T84" s="66">
        <f>IF(SUM(G84)&lt;=Y84,"X","")</f>
      </c>
      <c r="U84" s="66">
        <f>IF(SUM(I84)&lt;=Y84,"X","")</f>
      </c>
      <c r="V84" s="66">
        <f>IF(SUM(K84)&lt;=Y84,"X","")</f>
      </c>
      <c r="W84" s="66">
        <f>IF(SUM(M84)&lt;=Y84,"X","")</f>
      </c>
      <c r="X84" s="66">
        <f>IF(SUM(O84,)&lt;=Y84,"X","")</f>
      </c>
      <c r="Y84" s="72">
        <f t="shared" si="12"/>
        <v>90</v>
      </c>
    </row>
    <row r="85" spans="1:25" s="2" customFormat="1" ht="21.75" customHeight="1">
      <c r="A85" s="52" t="s">
        <v>87</v>
      </c>
      <c r="B85" s="18" t="s">
        <v>66</v>
      </c>
      <c r="C85" s="19" t="s">
        <v>12</v>
      </c>
      <c r="D85" s="20" t="s">
        <v>105</v>
      </c>
      <c r="E85" s="20">
        <v>81</v>
      </c>
      <c r="F85" s="20">
        <v>106</v>
      </c>
      <c r="G85" s="20">
        <v>100</v>
      </c>
      <c r="H85" s="20">
        <v>120</v>
      </c>
      <c r="I85" s="23">
        <v>100</v>
      </c>
      <c r="J85" s="23"/>
      <c r="K85" s="23">
        <v>100</v>
      </c>
      <c r="L85" s="23"/>
      <c r="M85" s="20">
        <v>100</v>
      </c>
      <c r="N85" s="23"/>
      <c r="O85" s="20">
        <v>100</v>
      </c>
      <c r="P85" s="23"/>
      <c r="Q85" s="23">
        <f t="shared" si="10"/>
        <v>226</v>
      </c>
      <c r="R85" s="21">
        <f t="shared" si="11"/>
        <v>28.25</v>
      </c>
      <c r="S85" s="66" t="str">
        <f>IF(SUM(E85)&lt;=Y85,"X","")</f>
        <v>X</v>
      </c>
      <c r="T85" s="66">
        <f>IF(SUM(G85)&lt;=Y85,"X","")</f>
      </c>
      <c r="U85" s="66">
        <f>IF(SUM(I85)&lt;=Y85,"X","")</f>
      </c>
      <c r="V85" s="66">
        <f>IF(SUM(K85)&lt;=Y85,"X","")</f>
      </c>
      <c r="W85" s="66">
        <f>IF(SUM(M85)&lt;=Y85,"X","")</f>
      </c>
      <c r="X85" s="66">
        <f>IF(SUM(O85,)&lt;=Y85,"X","")</f>
      </c>
      <c r="Y85" s="72">
        <f t="shared" si="12"/>
        <v>90</v>
      </c>
    </row>
    <row r="86" spans="1:25" s="2" customFormat="1" ht="21.75" customHeight="1">
      <c r="A86" s="52" t="s">
        <v>88</v>
      </c>
      <c r="B86" s="18" t="s">
        <v>48</v>
      </c>
      <c r="C86" s="19" t="s">
        <v>19</v>
      </c>
      <c r="D86" s="20" t="s">
        <v>105</v>
      </c>
      <c r="E86" s="20">
        <v>85</v>
      </c>
      <c r="F86" s="20">
        <v>110</v>
      </c>
      <c r="G86" s="20">
        <v>100</v>
      </c>
      <c r="H86" s="20">
        <v>116</v>
      </c>
      <c r="I86" s="23">
        <v>100</v>
      </c>
      <c r="J86" s="23"/>
      <c r="K86" s="23">
        <v>100</v>
      </c>
      <c r="L86" s="23"/>
      <c r="M86" s="23">
        <v>100</v>
      </c>
      <c r="N86" s="23"/>
      <c r="O86" s="23">
        <v>100</v>
      </c>
      <c r="P86" s="23"/>
      <c r="Q86" s="23">
        <f t="shared" si="10"/>
        <v>226</v>
      </c>
      <c r="R86" s="21">
        <f t="shared" si="11"/>
        <v>28.25</v>
      </c>
      <c r="S86" s="66" t="str">
        <f>IF(SUM(E86)&lt;=Y86,"X","")</f>
        <v>X</v>
      </c>
      <c r="T86" s="66">
        <f>IF(SUM(G86)&lt;=Y86,"X","")</f>
      </c>
      <c r="U86" s="66">
        <f>IF(SUM(I86)&lt;=Y86,"X","")</f>
      </c>
      <c r="V86" s="66">
        <f>IF(SUM(K86)&lt;=Y86,"X","")</f>
      </c>
      <c r="W86" s="66">
        <f>IF(SUM(M86)&lt;=Y86,"X","")</f>
      </c>
      <c r="X86" s="66">
        <f>IF(SUM(O86,)&lt;=Y86,"X","")</f>
      </c>
      <c r="Y86" s="72">
        <f t="shared" si="12"/>
        <v>90</v>
      </c>
    </row>
    <row r="87" spans="1:25" s="2" customFormat="1" ht="21.75" customHeight="1">
      <c r="A87" s="52" t="s">
        <v>89</v>
      </c>
      <c r="B87" s="18" t="s">
        <v>190</v>
      </c>
      <c r="C87" s="19" t="s">
        <v>12</v>
      </c>
      <c r="D87" s="20" t="s">
        <v>105</v>
      </c>
      <c r="E87" s="20"/>
      <c r="F87" s="20">
        <v>119</v>
      </c>
      <c r="G87" s="20"/>
      <c r="H87" s="20">
        <v>124</v>
      </c>
      <c r="I87" s="23"/>
      <c r="J87" s="23"/>
      <c r="K87" s="23"/>
      <c r="L87" s="23"/>
      <c r="M87" s="23"/>
      <c r="N87" s="23"/>
      <c r="O87" s="23"/>
      <c r="P87" s="23"/>
      <c r="Q87" s="23">
        <f t="shared" si="10"/>
        <v>243</v>
      </c>
      <c r="R87" s="21">
        <f>$Q:$Q/4</f>
        <v>60.75</v>
      </c>
      <c r="S87" s="66"/>
      <c r="T87" s="66"/>
      <c r="U87" s="66"/>
      <c r="V87" s="66"/>
      <c r="W87" s="66"/>
      <c r="X87" s="66"/>
      <c r="Y87" s="72">
        <f>VALUE(IF(D87="D","84",IF(D87="Sm I","84",IF(D87="Sm II","87",IF(D87="Jm","90","")))))</f>
        <v>90</v>
      </c>
    </row>
    <row r="88" spans="1:25" s="2" customFormat="1" ht="21.75" customHeight="1">
      <c r="A88" s="52" t="s">
        <v>90</v>
      </c>
      <c r="B88" s="18" t="s">
        <v>189</v>
      </c>
      <c r="C88" s="19" t="s">
        <v>62</v>
      </c>
      <c r="D88" s="20" t="s">
        <v>105</v>
      </c>
      <c r="E88" s="20">
        <v>76</v>
      </c>
      <c r="F88" s="20">
        <v>125</v>
      </c>
      <c r="G88" s="20">
        <v>100</v>
      </c>
      <c r="H88" s="20">
        <v>127</v>
      </c>
      <c r="I88" s="23">
        <v>100</v>
      </c>
      <c r="J88" s="23"/>
      <c r="K88" s="23">
        <v>100</v>
      </c>
      <c r="L88" s="23"/>
      <c r="M88" s="23">
        <v>100</v>
      </c>
      <c r="N88" s="23"/>
      <c r="O88" s="23">
        <v>100</v>
      </c>
      <c r="P88" s="23"/>
      <c r="Q88" s="23">
        <f t="shared" si="10"/>
        <v>252</v>
      </c>
      <c r="R88" s="21">
        <f>$Q:$Q/8</f>
        <v>31.5</v>
      </c>
      <c r="S88" s="66" t="str">
        <f>IF(SUM(E88)&lt;=Y88,"X","")</f>
        <v>X</v>
      </c>
      <c r="T88" s="66">
        <f>IF(SUM(G88)&lt;=Y88,"X","")</f>
      </c>
      <c r="U88" s="66">
        <f>IF(SUM(I88)&lt;=Y88,"X","")</f>
      </c>
      <c r="V88" s="66">
        <f>IF(SUM(K88)&lt;=Y88,"X","")</f>
      </c>
      <c r="W88" s="66">
        <f>IF(SUM(M88)&lt;=Y88,"X","")</f>
      </c>
      <c r="X88" s="66">
        <f>IF(SUM(O88,)&lt;=Y88,"X","")</f>
      </c>
      <c r="Y88" s="72">
        <f t="shared" si="12"/>
        <v>90</v>
      </c>
    </row>
    <row r="89" spans="1:25" s="2" customFormat="1" ht="21.75" customHeight="1">
      <c r="A89" s="52"/>
      <c r="B89" s="18"/>
      <c r="C89" s="19"/>
      <c r="D89" s="20"/>
      <c r="E89" s="20"/>
      <c r="F89" s="20"/>
      <c r="G89" s="20"/>
      <c r="H89" s="20"/>
      <c r="I89" s="20"/>
      <c r="J89" s="23"/>
      <c r="K89" s="20"/>
      <c r="L89" s="23"/>
      <c r="M89" s="20"/>
      <c r="N89" s="23"/>
      <c r="O89" s="20"/>
      <c r="P89" s="23"/>
      <c r="Q89" s="23"/>
      <c r="R89" s="21"/>
      <c r="S89" s="66"/>
      <c r="T89" s="66"/>
      <c r="U89" s="66"/>
      <c r="V89" s="66"/>
      <c r="W89" s="66"/>
      <c r="X89" s="66"/>
      <c r="Y89" s="71"/>
    </row>
    <row r="90" spans="1:25" s="2" customFormat="1" ht="21.75" customHeight="1">
      <c r="A90" s="52"/>
      <c r="B90" s="18"/>
      <c r="C90" s="19"/>
      <c r="D90" s="20"/>
      <c r="E90" s="20"/>
      <c r="F90" s="20"/>
      <c r="G90" s="20"/>
      <c r="H90" s="20"/>
      <c r="I90" s="20"/>
      <c r="J90" s="23"/>
      <c r="K90" s="20"/>
      <c r="L90" s="23"/>
      <c r="M90" s="20"/>
      <c r="N90" s="23"/>
      <c r="O90" s="20"/>
      <c r="P90" s="23"/>
      <c r="Q90" s="23"/>
      <c r="R90" s="21"/>
      <c r="S90" s="66"/>
      <c r="T90" s="66"/>
      <c r="U90" s="66"/>
      <c r="V90" s="66"/>
      <c r="W90" s="66"/>
      <c r="X90" s="66"/>
      <c r="Y90" s="71"/>
    </row>
    <row r="91" spans="1:25" s="2" customFormat="1" ht="21.75" customHeight="1">
      <c r="A91" s="52"/>
      <c r="B91" s="18"/>
      <c r="C91" s="19"/>
      <c r="D91" s="20"/>
      <c r="E91" s="20"/>
      <c r="F91" s="20"/>
      <c r="G91" s="20"/>
      <c r="H91" s="20"/>
      <c r="I91" s="20"/>
      <c r="J91" s="23"/>
      <c r="K91" s="20"/>
      <c r="L91" s="23"/>
      <c r="M91" s="20"/>
      <c r="N91" s="23"/>
      <c r="O91" s="20"/>
      <c r="P91" s="23"/>
      <c r="Q91" s="23"/>
      <c r="R91" s="21"/>
      <c r="S91" s="66"/>
      <c r="T91" s="66"/>
      <c r="U91" s="66"/>
      <c r="V91" s="66"/>
      <c r="W91" s="66"/>
      <c r="X91" s="66"/>
      <c r="Y91" s="71"/>
    </row>
    <row r="92" spans="1:25" s="8" customFormat="1" ht="26.25">
      <c r="A92" s="49"/>
      <c r="B92" s="13" t="s">
        <v>75</v>
      </c>
      <c r="C92" s="14"/>
      <c r="D92" s="9"/>
      <c r="E92" s="9"/>
      <c r="F92" s="11"/>
      <c r="G92" s="11"/>
      <c r="H92" s="11"/>
      <c r="I92" s="26"/>
      <c r="J92" s="26"/>
      <c r="K92" s="26"/>
      <c r="L92" s="26"/>
      <c r="M92" s="26"/>
      <c r="N92" s="26"/>
      <c r="O92" s="26"/>
      <c r="P92" s="26"/>
      <c r="Q92" s="9"/>
      <c r="R92" s="9"/>
      <c r="S92" s="22"/>
      <c r="T92" s="9"/>
      <c r="U92" s="9"/>
      <c r="V92" s="9"/>
      <c r="W92" s="9"/>
      <c r="X92" s="9"/>
      <c r="Y92" s="67"/>
    </row>
    <row r="93" spans="1:25" s="7" customFormat="1" ht="26.25">
      <c r="A93" s="49" t="s">
        <v>25</v>
      </c>
      <c r="B93" s="13" t="s">
        <v>26</v>
      </c>
      <c r="C93" s="14" t="s">
        <v>22</v>
      </c>
      <c r="D93" s="9" t="s">
        <v>101</v>
      </c>
      <c r="E93" s="9" t="s">
        <v>64</v>
      </c>
      <c r="F93" s="9" t="s">
        <v>9</v>
      </c>
      <c r="G93" s="9"/>
      <c r="H93" s="9" t="s">
        <v>173</v>
      </c>
      <c r="I93" s="9"/>
      <c r="J93" s="9" t="s">
        <v>19</v>
      </c>
      <c r="K93" s="9"/>
      <c r="L93" s="9" t="s">
        <v>62</v>
      </c>
      <c r="M93" s="9"/>
      <c r="N93" s="9" t="s">
        <v>44</v>
      </c>
      <c r="O93" s="9"/>
      <c r="P93" s="9" t="s">
        <v>19</v>
      </c>
      <c r="Q93" s="9" t="s">
        <v>0</v>
      </c>
      <c r="R93" s="65" t="s">
        <v>1</v>
      </c>
      <c r="S93" s="9" t="s">
        <v>7</v>
      </c>
      <c r="T93" s="9" t="s">
        <v>7</v>
      </c>
      <c r="U93" s="9" t="s">
        <v>7</v>
      </c>
      <c r="V93" s="9" t="s">
        <v>7</v>
      </c>
      <c r="W93" s="9" t="s">
        <v>7</v>
      </c>
      <c r="X93" s="9" t="s">
        <v>7</v>
      </c>
      <c r="Y93" s="69" t="s">
        <v>107</v>
      </c>
    </row>
    <row r="94" spans="1:25" s="7" customFormat="1" ht="15" customHeight="1">
      <c r="A94" s="51"/>
      <c r="B94" s="15"/>
      <c r="C94" s="16"/>
      <c r="D94" s="17"/>
      <c r="E94" s="17"/>
      <c r="F94" s="17"/>
      <c r="G94" s="17"/>
      <c r="H94" s="17"/>
      <c r="I94" s="17"/>
      <c r="J94" s="3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69"/>
    </row>
    <row r="95" spans="1:25" s="2" customFormat="1" ht="21.75" customHeight="1">
      <c r="A95" s="52" t="s">
        <v>83</v>
      </c>
      <c r="B95" s="18" t="s">
        <v>56</v>
      </c>
      <c r="C95" s="19" t="s">
        <v>62</v>
      </c>
      <c r="D95" s="20" t="s">
        <v>106</v>
      </c>
      <c r="E95" s="20">
        <v>85</v>
      </c>
      <c r="F95" s="20">
        <v>104</v>
      </c>
      <c r="G95" s="20">
        <v>100</v>
      </c>
      <c r="H95" s="20">
        <v>94</v>
      </c>
      <c r="I95" s="20">
        <v>100</v>
      </c>
      <c r="J95" s="23"/>
      <c r="K95" s="20">
        <v>100</v>
      </c>
      <c r="L95" s="23"/>
      <c r="M95" s="20">
        <v>100</v>
      </c>
      <c r="N95" s="23"/>
      <c r="O95" s="20">
        <v>100</v>
      </c>
      <c r="P95" s="23"/>
      <c r="Q95" s="23">
        <f aca="true" t="shared" si="13" ref="Q95:Q102">SUM(F95+H95+J95+L95)</f>
        <v>198</v>
      </c>
      <c r="R95" s="21">
        <f aca="true" t="shared" si="14" ref="R95:R102">$Q:$Q/8</f>
        <v>24.75</v>
      </c>
      <c r="S95" s="66" t="str">
        <f aca="true" t="shared" si="15" ref="S95:S102">IF(SUM(E95)&lt;=Y95,"X","")</f>
        <v>X</v>
      </c>
      <c r="T95" s="66">
        <f aca="true" t="shared" si="16" ref="T95:T102">IF(SUM(G95)&lt;=Y95,"X","")</f>
      </c>
      <c r="U95" s="66">
        <f aca="true" t="shared" si="17" ref="U95:U102">IF(SUM(I95)&lt;=Y95,"X","")</f>
      </c>
      <c r="V95" s="66">
        <f aca="true" t="shared" si="18" ref="V95:V102">IF(SUM(K95)&lt;=Y95,"X","")</f>
      </c>
      <c r="W95" s="66">
        <f aca="true" t="shared" si="19" ref="W95:W102">IF(SUM(M95)&lt;=Y95,"X","")</f>
      </c>
      <c r="X95" s="66">
        <f aca="true" t="shared" si="20" ref="X95:X102">IF(SUM(O95,)&lt;=Y95,"X","")</f>
      </c>
      <c r="Y95" s="71">
        <f aca="true" t="shared" si="21" ref="Y95:Y102">VALUE(IF(D95="H","84",IF(D95="Sm I","84",IF(D95="Sm II","87",IF(D95="Schm","99","")))))</f>
        <v>99</v>
      </c>
    </row>
    <row r="96" spans="1:25" s="2" customFormat="1" ht="21.75" customHeight="1">
      <c r="A96" s="52" t="s">
        <v>84</v>
      </c>
      <c r="B96" s="18" t="s">
        <v>194</v>
      </c>
      <c r="C96" s="19" t="s">
        <v>62</v>
      </c>
      <c r="D96" s="20" t="s">
        <v>106</v>
      </c>
      <c r="E96" s="20">
        <v>84</v>
      </c>
      <c r="F96" s="20">
        <v>116</v>
      </c>
      <c r="G96" s="20">
        <v>100</v>
      </c>
      <c r="H96" s="20">
        <v>109</v>
      </c>
      <c r="I96" s="20">
        <v>100</v>
      </c>
      <c r="J96" s="23"/>
      <c r="K96" s="20">
        <v>100</v>
      </c>
      <c r="L96" s="23"/>
      <c r="M96" s="20">
        <v>100</v>
      </c>
      <c r="N96" s="23"/>
      <c r="O96" s="20">
        <v>100</v>
      </c>
      <c r="P96" s="23"/>
      <c r="Q96" s="23">
        <f t="shared" si="13"/>
        <v>225</v>
      </c>
      <c r="R96" s="21">
        <f t="shared" si="14"/>
        <v>28.125</v>
      </c>
      <c r="S96" s="66" t="str">
        <f t="shared" si="15"/>
        <v>X</v>
      </c>
      <c r="T96" s="66">
        <f t="shared" si="16"/>
      </c>
      <c r="U96" s="66">
        <f t="shared" si="17"/>
      </c>
      <c r="V96" s="66">
        <f t="shared" si="18"/>
      </c>
      <c r="W96" s="66">
        <f t="shared" si="19"/>
      </c>
      <c r="X96" s="66">
        <f t="shared" si="20"/>
      </c>
      <c r="Y96" s="71">
        <f t="shared" si="21"/>
        <v>99</v>
      </c>
    </row>
    <row r="97" spans="1:25" s="2" customFormat="1" ht="21.75" customHeight="1">
      <c r="A97" s="52" t="s">
        <v>85</v>
      </c>
      <c r="B97" s="18" t="s">
        <v>172</v>
      </c>
      <c r="C97" s="19" t="s">
        <v>62</v>
      </c>
      <c r="D97" s="20" t="s">
        <v>106</v>
      </c>
      <c r="E97" s="20">
        <v>85</v>
      </c>
      <c r="F97" s="20">
        <v>93</v>
      </c>
      <c r="G97" s="20">
        <v>100</v>
      </c>
      <c r="H97" s="20">
        <v>101</v>
      </c>
      <c r="I97" s="20">
        <v>100</v>
      </c>
      <c r="J97" s="23"/>
      <c r="K97" s="20">
        <v>100</v>
      </c>
      <c r="L97" s="23"/>
      <c r="M97" s="20">
        <v>100</v>
      </c>
      <c r="N97" s="23"/>
      <c r="O97" s="20">
        <v>100</v>
      </c>
      <c r="P97" s="23"/>
      <c r="Q97" s="23">
        <f t="shared" si="13"/>
        <v>194</v>
      </c>
      <c r="R97" s="21">
        <f t="shared" si="14"/>
        <v>24.25</v>
      </c>
      <c r="S97" s="66" t="str">
        <f t="shared" si="15"/>
        <v>X</v>
      </c>
      <c r="T97" s="66">
        <f t="shared" si="16"/>
      </c>
      <c r="U97" s="66">
        <f t="shared" si="17"/>
      </c>
      <c r="V97" s="66">
        <f t="shared" si="18"/>
      </c>
      <c r="W97" s="66">
        <f t="shared" si="19"/>
      </c>
      <c r="X97" s="66">
        <f t="shared" si="20"/>
      </c>
      <c r="Y97" s="71">
        <f t="shared" si="21"/>
        <v>99</v>
      </c>
    </row>
    <row r="98" spans="1:25" s="2" customFormat="1" ht="21.75" customHeight="1">
      <c r="A98" s="52" t="s">
        <v>86</v>
      </c>
      <c r="B98" s="18" t="s">
        <v>58</v>
      </c>
      <c r="C98" s="19" t="s">
        <v>30</v>
      </c>
      <c r="D98" s="20" t="s">
        <v>106</v>
      </c>
      <c r="E98" s="20">
        <v>103</v>
      </c>
      <c r="F98" s="38">
        <v>114</v>
      </c>
      <c r="G98" s="20">
        <v>100</v>
      </c>
      <c r="H98" s="20">
        <v>116</v>
      </c>
      <c r="I98" s="20">
        <v>100</v>
      </c>
      <c r="J98" s="20"/>
      <c r="K98" s="20">
        <v>100</v>
      </c>
      <c r="L98" s="20"/>
      <c r="M98" s="20">
        <v>100</v>
      </c>
      <c r="N98" s="20"/>
      <c r="O98" s="20">
        <v>100</v>
      </c>
      <c r="P98" s="20"/>
      <c r="Q98" s="23">
        <f>SUM(F98+H98+J98+L98)</f>
        <v>230</v>
      </c>
      <c r="R98" s="21">
        <f t="shared" si="14"/>
        <v>28.75</v>
      </c>
      <c r="S98" s="66">
        <f>IF(SUM(E98)&lt;=Y98,"X","")</f>
      </c>
      <c r="T98" s="66">
        <f>IF(SUM(G98)&lt;=Y98,"X","")</f>
      </c>
      <c r="U98" s="66">
        <f>IF(SUM(I98)&lt;=Y98,"X","")</f>
      </c>
      <c r="V98" s="66">
        <f>IF(SUM(K98)&lt;=Y98,"X","")</f>
      </c>
      <c r="W98" s="66">
        <f>IF(SUM(M98)&lt;=Y98,"X","")</f>
      </c>
      <c r="X98" s="66">
        <f>IF(SUM(O98,)&lt;=Y98,"X","")</f>
      </c>
      <c r="Y98" s="71">
        <f>VALUE(IF(D98="H","84",IF(D98="Sm I","84",IF(D98="Sm II","87",IF(D98="Schm","99","")))))</f>
        <v>99</v>
      </c>
    </row>
    <row r="99" spans="1:25" s="2" customFormat="1" ht="21.75" customHeight="1">
      <c r="A99" s="52" t="s">
        <v>87</v>
      </c>
      <c r="B99" s="18" t="s">
        <v>191</v>
      </c>
      <c r="C99" s="19" t="s">
        <v>30</v>
      </c>
      <c r="D99" s="20" t="s">
        <v>106</v>
      </c>
      <c r="E99" s="20">
        <v>87</v>
      </c>
      <c r="F99" s="20">
        <v>179</v>
      </c>
      <c r="G99" s="20">
        <v>100</v>
      </c>
      <c r="H99" s="20">
        <v>166</v>
      </c>
      <c r="I99" s="20">
        <v>100</v>
      </c>
      <c r="J99" s="23"/>
      <c r="K99" s="20">
        <v>100</v>
      </c>
      <c r="L99" s="23"/>
      <c r="M99" s="20">
        <v>100</v>
      </c>
      <c r="N99" s="23"/>
      <c r="O99" s="20">
        <v>100</v>
      </c>
      <c r="P99" s="23"/>
      <c r="Q99" s="23">
        <f t="shared" si="13"/>
        <v>345</v>
      </c>
      <c r="R99" s="21">
        <f t="shared" si="14"/>
        <v>43.125</v>
      </c>
      <c r="S99" s="66" t="str">
        <f t="shared" si="15"/>
        <v>X</v>
      </c>
      <c r="T99" s="66">
        <f t="shared" si="16"/>
      </c>
      <c r="U99" s="66">
        <f t="shared" si="17"/>
      </c>
      <c r="V99" s="66">
        <f t="shared" si="18"/>
      </c>
      <c r="W99" s="66">
        <f t="shared" si="19"/>
      </c>
      <c r="X99" s="66">
        <f t="shared" si="20"/>
      </c>
      <c r="Y99" s="71">
        <f t="shared" si="21"/>
        <v>99</v>
      </c>
    </row>
    <row r="100" spans="1:25" s="2" customFormat="1" ht="21.75" customHeight="1">
      <c r="A100" s="52" t="s">
        <v>88</v>
      </c>
      <c r="B100" s="18" t="s">
        <v>54</v>
      </c>
      <c r="C100" s="19" t="s">
        <v>12</v>
      </c>
      <c r="D100" s="20" t="s">
        <v>106</v>
      </c>
      <c r="E100" s="20">
        <v>108</v>
      </c>
      <c r="F100" s="20">
        <v>136</v>
      </c>
      <c r="G100" s="20">
        <v>100</v>
      </c>
      <c r="H100" s="20">
        <v>119</v>
      </c>
      <c r="I100" s="20">
        <v>100</v>
      </c>
      <c r="J100" s="23"/>
      <c r="K100" s="20">
        <v>100</v>
      </c>
      <c r="L100" s="23"/>
      <c r="M100" s="20">
        <v>100</v>
      </c>
      <c r="N100" s="23"/>
      <c r="O100" s="20">
        <v>100</v>
      </c>
      <c r="P100" s="23"/>
      <c r="Q100" s="23">
        <f t="shared" si="13"/>
        <v>255</v>
      </c>
      <c r="R100" s="21">
        <f t="shared" si="14"/>
        <v>31.875</v>
      </c>
      <c r="S100" s="66">
        <f t="shared" si="15"/>
      </c>
      <c r="T100" s="66">
        <f t="shared" si="16"/>
      </c>
      <c r="U100" s="66">
        <f t="shared" si="17"/>
      </c>
      <c r="V100" s="66">
        <f t="shared" si="18"/>
      </c>
      <c r="W100" s="66">
        <f t="shared" si="19"/>
      </c>
      <c r="X100" s="66">
        <f t="shared" si="20"/>
      </c>
      <c r="Y100" s="71">
        <f t="shared" si="21"/>
        <v>99</v>
      </c>
    </row>
    <row r="101" spans="1:25" s="2" customFormat="1" ht="21.75" customHeight="1">
      <c r="A101" s="52" t="s">
        <v>89</v>
      </c>
      <c r="B101" s="18" t="s">
        <v>195</v>
      </c>
      <c r="C101" s="19" t="s">
        <v>62</v>
      </c>
      <c r="D101" s="20" t="s">
        <v>106</v>
      </c>
      <c r="E101" s="20"/>
      <c r="F101" s="20">
        <v>134</v>
      </c>
      <c r="G101" s="20"/>
      <c r="H101" s="20">
        <v>109</v>
      </c>
      <c r="I101" s="20"/>
      <c r="J101" s="23"/>
      <c r="K101" s="20"/>
      <c r="L101" s="23"/>
      <c r="M101" s="20"/>
      <c r="N101" s="23"/>
      <c r="O101" s="20"/>
      <c r="P101" s="23"/>
      <c r="Q101" s="23">
        <f t="shared" si="13"/>
        <v>243</v>
      </c>
      <c r="R101" s="21">
        <f t="shared" si="14"/>
        <v>30.375</v>
      </c>
      <c r="S101" s="66"/>
      <c r="T101" s="66"/>
      <c r="U101" s="66"/>
      <c r="V101" s="66"/>
      <c r="W101" s="66"/>
      <c r="X101" s="66"/>
      <c r="Y101" s="71"/>
    </row>
    <row r="102" spans="1:25" s="2" customFormat="1" ht="21.75" customHeight="1">
      <c r="A102" s="52" t="s">
        <v>90</v>
      </c>
      <c r="B102" s="18" t="s">
        <v>57</v>
      </c>
      <c r="C102" s="19" t="s">
        <v>30</v>
      </c>
      <c r="D102" s="20" t="s">
        <v>106</v>
      </c>
      <c r="E102" s="20">
        <v>123</v>
      </c>
      <c r="F102" s="38">
        <v>125</v>
      </c>
      <c r="G102" s="20">
        <v>100</v>
      </c>
      <c r="H102" s="20">
        <v>132</v>
      </c>
      <c r="I102" s="20">
        <v>100</v>
      </c>
      <c r="J102" s="20"/>
      <c r="K102" s="20">
        <v>100</v>
      </c>
      <c r="L102" s="20"/>
      <c r="M102" s="20">
        <v>100</v>
      </c>
      <c r="N102" s="20"/>
      <c r="O102" s="20">
        <v>100</v>
      </c>
      <c r="P102" s="20"/>
      <c r="Q102" s="23">
        <f t="shared" si="13"/>
        <v>257</v>
      </c>
      <c r="R102" s="21">
        <f t="shared" si="14"/>
        <v>32.125</v>
      </c>
      <c r="S102" s="66">
        <f t="shared" si="15"/>
      </c>
      <c r="T102" s="66">
        <f t="shared" si="16"/>
      </c>
      <c r="U102" s="66">
        <f t="shared" si="17"/>
      </c>
      <c r="V102" s="66">
        <f t="shared" si="18"/>
      </c>
      <c r="W102" s="66">
        <f t="shared" si="19"/>
      </c>
      <c r="X102" s="66">
        <f t="shared" si="20"/>
      </c>
      <c r="Y102" s="71">
        <f t="shared" si="21"/>
        <v>99</v>
      </c>
    </row>
    <row r="103" spans="1:25" s="8" customFormat="1" ht="13.5" customHeight="1">
      <c r="A103" s="49"/>
      <c r="B103" s="7"/>
      <c r="C103" s="14"/>
      <c r="D103" s="9"/>
      <c r="E103" s="9"/>
      <c r="F103" s="39"/>
      <c r="G103" s="11"/>
      <c r="H103" s="31"/>
      <c r="I103" s="11"/>
      <c r="J103" s="11"/>
      <c r="K103" s="11"/>
      <c r="L103" s="11"/>
      <c r="M103" s="11"/>
      <c r="N103" s="11"/>
      <c r="O103" s="11"/>
      <c r="P103" s="11"/>
      <c r="Q103" s="9"/>
      <c r="R103" s="9"/>
      <c r="S103" s="9"/>
      <c r="T103" s="22"/>
      <c r="U103" s="9"/>
      <c r="V103" s="9"/>
      <c r="W103" s="9"/>
      <c r="X103" s="9"/>
      <c r="Y103" s="67"/>
    </row>
    <row r="104" spans="1:25" s="8" customFormat="1" ht="13.5" customHeight="1">
      <c r="A104" s="49"/>
      <c r="B104" s="7"/>
      <c r="C104" s="14"/>
      <c r="D104" s="9"/>
      <c r="E104" s="9"/>
      <c r="F104" s="39"/>
      <c r="G104" s="11"/>
      <c r="H104" s="31"/>
      <c r="I104" s="11"/>
      <c r="J104" s="11"/>
      <c r="K104" s="11"/>
      <c r="L104" s="11"/>
      <c r="M104" s="11"/>
      <c r="N104" s="11"/>
      <c r="O104" s="11"/>
      <c r="P104" s="11"/>
      <c r="Q104" s="9"/>
      <c r="R104" s="9"/>
      <c r="S104" s="9"/>
      <c r="T104" s="22"/>
      <c r="U104" s="9"/>
      <c r="V104" s="9"/>
      <c r="W104" s="9"/>
      <c r="X104" s="9"/>
      <c r="Y104" s="67"/>
    </row>
    <row r="105" spans="1:25" s="8" customFormat="1" ht="13.5" customHeight="1">
      <c r="A105" s="49"/>
      <c r="B105" s="7"/>
      <c r="C105" s="14"/>
      <c r="D105" s="9"/>
      <c r="E105" s="9"/>
      <c r="F105" s="39"/>
      <c r="G105" s="11"/>
      <c r="H105" s="31"/>
      <c r="I105" s="11"/>
      <c r="J105" s="11"/>
      <c r="K105" s="11"/>
      <c r="L105" s="11"/>
      <c r="M105" s="11"/>
      <c r="N105" s="11"/>
      <c r="O105" s="11"/>
      <c r="P105" s="11"/>
      <c r="Q105" s="9"/>
      <c r="R105" s="9"/>
      <c r="S105" s="9"/>
      <c r="T105" s="22"/>
      <c r="U105" s="9"/>
      <c r="V105" s="9"/>
      <c r="W105" s="9"/>
      <c r="X105" s="9"/>
      <c r="Y105" s="67"/>
    </row>
    <row r="106" spans="1:25" s="8" customFormat="1" ht="13.5" customHeight="1">
      <c r="A106" s="49"/>
      <c r="B106" s="7"/>
      <c r="C106" s="14"/>
      <c r="D106" s="9"/>
      <c r="E106" s="9"/>
      <c r="F106" s="39"/>
      <c r="G106" s="11"/>
      <c r="H106" s="31"/>
      <c r="I106" s="11"/>
      <c r="J106" s="11"/>
      <c r="K106" s="11"/>
      <c r="L106" s="11"/>
      <c r="M106" s="11"/>
      <c r="N106" s="11"/>
      <c r="O106" s="11"/>
      <c r="P106" s="11"/>
      <c r="Q106" s="9"/>
      <c r="R106" s="9"/>
      <c r="S106" s="9"/>
      <c r="T106" s="22"/>
      <c r="U106" s="9"/>
      <c r="V106" s="9"/>
      <c r="W106" s="9"/>
      <c r="X106" s="9"/>
      <c r="Y106" s="67"/>
    </row>
    <row r="107" spans="1:25" s="8" customFormat="1" ht="13.5" customHeight="1">
      <c r="A107" s="49"/>
      <c r="B107" s="7"/>
      <c r="C107" s="14"/>
      <c r="D107" s="9"/>
      <c r="E107" s="9"/>
      <c r="F107" s="39"/>
      <c r="G107" s="11"/>
      <c r="H107" s="31"/>
      <c r="I107" s="11"/>
      <c r="J107" s="11"/>
      <c r="K107" s="11"/>
      <c r="L107" s="11"/>
      <c r="M107" s="11"/>
      <c r="N107" s="11"/>
      <c r="O107" s="11"/>
      <c r="P107" s="11"/>
      <c r="Q107" s="9"/>
      <c r="R107" s="9"/>
      <c r="S107" s="9"/>
      <c r="T107" s="22"/>
      <c r="U107" s="9"/>
      <c r="V107" s="9"/>
      <c r="W107" s="9"/>
      <c r="X107" s="9"/>
      <c r="Y107" s="67"/>
    </row>
    <row r="108" spans="1:25" s="8" customFormat="1" ht="13.5" customHeight="1">
      <c r="A108" s="49"/>
      <c r="B108" s="7"/>
      <c r="C108" s="14"/>
      <c r="D108" s="9"/>
      <c r="E108" s="9"/>
      <c r="F108" s="39"/>
      <c r="G108" s="11"/>
      <c r="H108" s="31"/>
      <c r="I108" s="11"/>
      <c r="J108" s="11"/>
      <c r="K108" s="11"/>
      <c r="L108" s="11"/>
      <c r="M108" s="11"/>
      <c r="N108" s="11"/>
      <c r="O108" s="11"/>
      <c r="P108" s="11"/>
      <c r="Q108" s="9"/>
      <c r="R108" s="9"/>
      <c r="S108" s="9"/>
      <c r="T108" s="22"/>
      <c r="U108" s="9"/>
      <c r="V108" s="9"/>
      <c r="W108" s="9"/>
      <c r="X108" s="9"/>
      <c r="Y108" s="67"/>
    </row>
    <row r="109" spans="1:25" s="8" customFormat="1" ht="13.5" customHeight="1">
      <c r="A109" s="49"/>
      <c r="B109" s="7"/>
      <c r="C109" s="14"/>
      <c r="D109" s="9"/>
      <c r="E109" s="9"/>
      <c r="F109" s="39"/>
      <c r="G109" s="11"/>
      <c r="H109" s="31"/>
      <c r="I109" s="11"/>
      <c r="J109" s="11"/>
      <c r="K109" s="11"/>
      <c r="L109" s="11"/>
      <c r="M109" s="11"/>
      <c r="N109" s="11"/>
      <c r="O109" s="11"/>
      <c r="P109" s="11"/>
      <c r="Q109" s="9"/>
      <c r="R109" s="9"/>
      <c r="S109" s="9"/>
      <c r="T109" s="22"/>
      <c r="U109" s="9"/>
      <c r="V109" s="9"/>
      <c r="W109" s="9"/>
      <c r="X109" s="9"/>
      <c r="Y109" s="67"/>
    </row>
    <row r="110" spans="1:25" s="8" customFormat="1" ht="13.5" customHeight="1">
      <c r="A110" s="49"/>
      <c r="B110" s="7"/>
      <c r="C110" s="14"/>
      <c r="D110" s="9"/>
      <c r="E110" s="9"/>
      <c r="F110" s="39"/>
      <c r="G110" s="11"/>
      <c r="H110" s="31"/>
      <c r="I110" s="11"/>
      <c r="J110" s="11"/>
      <c r="K110" s="11"/>
      <c r="L110" s="11"/>
      <c r="M110" s="11"/>
      <c r="N110" s="11"/>
      <c r="O110" s="11"/>
      <c r="P110" s="11"/>
      <c r="Q110" s="9"/>
      <c r="R110" s="9"/>
      <c r="S110" s="9"/>
      <c r="T110" s="22"/>
      <c r="U110" s="9"/>
      <c r="V110" s="9"/>
      <c r="W110" s="9"/>
      <c r="X110" s="9"/>
      <c r="Y110" s="67"/>
    </row>
    <row r="111" spans="1:25" s="8" customFormat="1" ht="13.5" customHeight="1">
      <c r="A111" s="49"/>
      <c r="B111" s="7"/>
      <c r="C111" s="14"/>
      <c r="D111" s="9"/>
      <c r="E111" s="9"/>
      <c r="F111" s="39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9"/>
      <c r="R111" s="9"/>
      <c r="S111" s="9"/>
      <c r="T111" s="22"/>
      <c r="U111" s="9"/>
      <c r="V111" s="9"/>
      <c r="W111" s="9"/>
      <c r="X111" s="9"/>
      <c r="Y111" s="67"/>
    </row>
    <row r="112" spans="1:25" s="8" customFormat="1" ht="13.5" customHeight="1">
      <c r="A112" s="49"/>
      <c r="B112" s="7"/>
      <c r="C112" s="14"/>
      <c r="D112" s="9"/>
      <c r="E112" s="9"/>
      <c r="F112" s="39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9"/>
      <c r="R112" s="9"/>
      <c r="S112" s="9"/>
      <c r="T112" s="22"/>
      <c r="U112" s="9"/>
      <c r="V112" s="9"/>
      <c r="W112" s="9"/>
      <c r="X112" s="9"/>
      <c r="Y112" s="67"/>
    </row>
    <row r="113" spans="1:25" s="8" customFormat="1" ht="18.75" customHeight="1">
      <c r="A113" s="42" t="s">
        <v>27</v>
      </c>
      <c r="B113" s="7"/>
      <c r="C113" s="14"/>
      <c r="D113" s="9"/>
      <c r="E113" s="9"/>
      <c r="F113" s="39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9"/>
      <c r="R113" s="9"/>
      <c r="S113" s="9"/>
      <c r="T113" s="22"/>
      <c r="U113" s="9"/>
      <c r="V113" s="9"/>
      <c r="W113" s="9"/>
      <c r="X113" s="9"/>
      <c r="Y113" s="67"/>
    </row>
    <row r="114" spans="1:25" s="8" customFormat="1" ht="13.5" customHeight="1">
      <c r="A114" s="49"/>
      <c r="B114" s="7"/>
      <c r="C114" s="14"/>
      <c r="D114" s="9"/>
      <c r="E114" s="9"/>
      <c r="F114" s="39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9"/>
      <c r="R114" s="9"/>
      <c r="S114" s="9"/>
      <c r="T114" s="22"/>
      <c r="U114" s="9"/>
      <c r="V114" s="9"/>
      <c r="W114" s="9"/>
      <c r="X114" s="9"/>
      <c r="Y114" s="67"/>
    </row>
    <row r="115" spans="1:25" s="8" customFormat="1" ht="13.5" customHeight="1">
      <c r="A115" s="49"/>
      <c r="B115" s="7"/>
      <c r="C115" s="14"/>
      <c r="D115" s="9"/>
      <c r="E115" s="9"/>
      <c r="F115" s="39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9"/>
      <c r="R115" s="9"/>
      <c r="S115" s="9"/>
      <c r="T115" s="22"/>
      <c r="U115" s="9"/>
      <c r="V115" s="9"/>
      <c r="W115" s="9"/>
      <c r="X115" s="9"/>
      <c r="Y115" s="67"/>
    </row>
    <row r="116" spans="1:25" s="8" customFormat="1" ht="25.5">
      <c r="A116" s="48" t="s">
        <v>28</v>
      </c>
      <c r="B116" s="7"/>
      <c r="C116" s="29"/>
      <c r="D116" s="31"/>
      <c r="E116" s="9"/>
      <c r="F116" s="4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9"/>
      <c r="R116" s="9"/>
      <c r="S116" s="9"/>
      <c r="T116" s="22"/>
      <c r="U116" s="9"/>
      <c r="V116" s="9"/>
      <c r="W116" s="9"/>
      <c r="X116" s="9"/>
      <c r="Y116" s="67"/>
    </row>
    <row r="117" spans="1:25" s="8" customFormat="1" ht="26.25">
      <c r="A117" s="3" t="s">
        <v>6</v>
      </c>
      <c r="B117" s="7"/>
      <c r="C117" s="29" t="s">
        <v>10</v>
      </c>
      <c r="D117" s="31" t="s">
        <v>10</v>
      </c>
      <c r="E117" s="31"/>
      <c r="F117" s="19" t="s">
        <v>9</v>
      </c>
      <c r="G117" s="5"/>
      <c r="H117" s="5"/>
      <c r="I117" s="5" t="s">
        <v>7</v>
      </c>
      <c r="J117" s="5"/>
      <c r="K117" s="5"/>
      <c r="L117" s="5"/>
      <c r="M117" s="5"/>
      <c r="N117" s="5"/>
      <c r="O117" s="5"/>
      <c r="P117" s="5"/>
      <c r="Q117" s="5" t="s">
        <v>10</v>
      </c>
      <c r="R117" s="3" t="s">
        <v>82</v>
      </c>
      <c r="S117" s="5"/>
      <c r="T117" s="5"/>
      <c r="U117" s="5"/>
      <c r="V117" s="9"/>
      <c r="W117" s="9"/>
      <c r="X117" s="9"/>
      <c r="Y117" s="67"/>
    </row>
    <row r="118" spans="1:25" s="8" customFormat="1" ht="26.25">
      <c r="A118" s="3" t="s">
        <v>17</v>
      </c>
      <c r="B118" s="7"/>
      <c r="C118" s="29" t="s">
        <v>10</v>
      </c>
      <c r="D118" s="31" t="s">
        <v>10</v>
      </c>
      <c r="E118" s="31"/>
      <c r="F118" s="19" t="s">
        <v>19</v>
      </c>
      <c r="G118" s="5"/>
      <c r="H118" s="5"/>
      <c r="I118" s="5" t="s">
        <v>13</v>
      </c>
      <c r="J118" s="5"/>
      <c r="K118" s="5"/>
      <c r="L118" s="5"/>
      <c r="M118" s="5"/>
      <c r="N118" s="5"/>
      <c r="O118" s="5"/>
      <c r="P118" s="5"/>
      <c r="Q118" s="5" t="s">
        <v>10</v>
      </c>
      <c r="R118" s="3" t="s">
        <v>14</v>
      </c>
      <c r="S118" s="5"/>
      <c r="T118" s="5"/>
      <c r="U118" s="5"/>
      <c r="V118" s="9"/>
      <c r="W118" s="9"/>
      <c r="X118" s="9"/>
      <c r="Y118" s="67"/>
    </row>
    <row r="119" spans="1:25" s="8" customFormat="1" ht="26.25">
      <c r="A119" s="3" t="s">
        <v>11</v>
      </c>
      <c r="B119" s="7"/>
      <c r="C119" s="29" t="s">
        <v>10</v>
      </c>
      <c r="D119" s="31" t="s">
        <v>10</v>
      </c>
      <c r="E119" s="31"/>
      <c r="F119" s="19" t="s">
        <v>12</v>
      </c>
      <c r="G119" s="5"/>
      <c r="H119" s="5"/>
      <c r="I119" s="57"/>
      <c r="J119" s="57"/>
      <c r="K119" s="5"/>
      <c r="L119" s="5"/>
      <c r="M119" s="5"/>
      <c r="N119" s="5"/>
      <c r="O119" s="5"/>
      <c r="P119" s="5"/>
      <c r="Q119" s="5" t="s">
        <v>10</v>
      </c>
      <c r="R119" s="3" t="s">
        <v>16</v>
      </c>
      <c r="S119" s="5"/>
      <c r="T119" s="5"/>
      <c r="U119" s="5"/>
      <c r="V119" s="9"/>
      <c r="W119" s="9"/>
      <c r="X119" s="9"/>
      <c r="Y119" s="67"/>
    </row>
    <row r="120" spans="1:25" s="8" customFormat="1" ht="26.25">
      <c r="A120" s="3" t="s">
        <v>33</v>
      </c>
      <c r="B120" s="7"/>
      <c r="C120" s="29" t="s">
        <v>10</v>
      </c>
      <c r="D120" s="31" t="s">
        <v>10</v>
      </c>
      <c r="E120" s="31"/>
      <c r="F120" s="19" t="s">
        <v>30</v>
      </c>
      <c r="G120" s="5"/>
      <c r="H120" s="5"/>
      <c r="I120" s="5" t="s">
        <v>15</v>
      </c>
      <c r="J120" s="5"/>
      <c r="K120" s="5"/>
      <c r="L120" s="5"/>
      <c r="M120" s="5"/>
      <c r="N120" s="5"/>
      <c r="O120" s="5"/>
      <c r="P120" s="5"/>
      <c r="Q120" s="5" t="s">
        <v>10</v>
      </c>
      <c r="R120" s="3" t="s">
        <v>39</v>
      </c>
      <c r="S120" s="5"/>
      <c r="T120" s="5"/>
      <c r="U120" s="5"/>
      <c r="V120" s="9"/>
      <c r="W120" s="9"/>
      <c r="X120" s="9"/>
      <c r="Y120" s="67"/>
    </row>
    <row r="121" spans="1:25" s="8" customFormat="1" ht="26.25">
      <c r="A121" s="3"/>
      <c r="B121" s="7"/>
      <c r="C121" s="29"/>
      <c r="D121" s="31"/>
      <c r="E121" s="31"/>
      <c r="F121" s="19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3"/>
      <c r="S121" s="5"/>
      <c r="T121" s="5"/>
      <c r="U121" s="5"/>
      <c r="V121" s="9"/>
      <c r="W121" s="9"/>
      <c r="X121" s="9"/>
      <c r="Y121" s="67"/>
    </row>
    <row r="122" spans="1:25" s="8" customFormat="1" ht="26.25">
      <c r="A122" s="3" t="s">
        <v>47</v>
      </c>
      <c r="B122" s="7"/>
      <c r="C122" s="29" t="s">
        <v>10</v>
      </c>
      <c r="D122" s="31" t="s">
        <v>10</v>
      </c>
      <c r="E122" s="31"/>
      <c r="F122" s="19" t="s">
        <v>44</v>
      </c>
      <c r="G122" s="39"/>
      <c r="H122" s="11"/>
      <c r="I122" s="11"/>
      <c r="J122" s="11"/>
      <c r="K122" s="11"/>
      <c r="L122" s="11"/>
      <c r="M122" s="11"/>
      <c r="N122" s="11"/>
      <c r="O122" s="11"/>
      <c r="P122" s="11"/>
      <c r="Q122" s="9"/>
      <c r="R122" s="9"/>
      <c r="S122" s="9"/>
      <c r="T122" s="9"/>
      <c r="U122" s="9"/>
      <c r="V122" s="9"/>
      <c r="W122" s="9"/>
      <c r="X122" s="9"/>
      <c r="Y122" s="67"/>
    </row>
    <row r="123" spans="1:25" s="8" customFormat="1" ht="9.75" customHeight="1">
      <c r="A123" s="49"/>
      <c r="B123" s="7"/>
      <c r="C123" s="14"/>
      <c r="D123" s="9"/>
      <c r="E123" s="3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9"/>
      <c r="R123" s="9"/>
      <c r="S123" s="9"/>
      <c r="T123" s="9"/>
      <c r="U123" s="9"/>
      <c r="V123" s="9"/>
      <c r="W123" s="9"/>
      <c r="X123" s="9"/>
      <c r="Y123" s="67"/>
    </row>
    <row r="124" spans="1:25" s="8" customFormat="1" ht="9.75" customHeight="1">
      <c r="A124" s="49"/>
      <c r="B124" s="7"/>
      <c r="C124" s="14"/>
      <c r="D124" s="9"/>
      <c r="E124" s="9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9"/>
      <c r="R124" s="2"/>
      <c r="S124" s="2"/>
      <c r="T124" s="9"/>
      <c r="U124" s="9"/>
      <c r="V124" s="9"/>
      <c r="W124" s="9"/>
      <c r="X124" s="9"/>
      <c r="Y124" s="67"/>
    </row>
    <row r="125" spans="1:25" s="2" customFormat="1" ht="19.5" customHeight="1">
      <c r="A125" s="238" t="s">
        <v>81</v>
      </c>
      <c r="B125" s="238"/>
      <c r="C125" s="3"/>
      <c r="D125" s="5"/>
      <c r="E125" s="5"/>
      <c r="F125" s="5"/>
      <c r="G125" s="5"/>
      <c r="H125" s="11"/>
      <c r="I125" s="5"/>
      <c r="J125" s="5"/>
      <c r="K125" s="5"/>
      <c r="L125" s="5"/>
      <c r="M125" s="5"/>
      <c r="N125" s="5"/>
      <c r="O125" s="5"/>
      <c r="P125" s="5"/>
      <c r="Q125" s="5"/>
      <c r="R125" s="40" t="s">
        <v>80</v>
      </c>
      <c r="T125" s="9"/>
      <c r="U125" s="9"/>
      <c r="V125" s="5"/>
      <c r="W125" s="5"/>
      <c r="X125" s="5"/>
      <c r="Y125" s="70"/>
    </row>
    <row r="126" spans="1:25" s="7" customFormat="1" ht="19.5" customHeight="1">
      <c r="A126" s="50"/>
      <c r="C126" s="14"/>
      <c r="D126" s="9"/>
      <c r="E126" s="9"/>
      <c r="F126" s="11"/>
      <c r="G126" s="11"/>
      <c r="H126" s="5"/>
      <c r="I126" s="11"/>
      <c r="J126" s="11"/>
      <c r="K126" s="11"/>
      <c r="L126" s="11"/>
      <c r="M126" s="11"/>
      <c r="N126" s="11"/>
      <c r="O126" s="11"/>
      <c r="P126" s="11"/>
      <c r="Q126" s="9"/>
      <c r="R126" s="28"/>
      <c r="S126" s="9"/>
      <c r="T126" s="9"/>
      <c r="U126" s="9"/>
      <c r="V126" s="9"/>
      <c r="W126" s="9"/>
      <c r="X126" s="9"/>
      <c r="Y126" s="69"/>
    </row>
    <row r="127" spans="1:25" s="8" customFormat="1" ht="25.5">
      <c r="A127" s="49"/>
      <c r="B127" s="7"/>
      <c r="C127" s="14"/>
      <c r="D127" s="9"/>
      <c r="E127" s="9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9"/>
      <c r="R127" s="9"/>
      <c r="S127" s="9"/>
      <c r="T127" s="9"/>
      <c r="U127" s="9"/>
      <c r="V127" s="9"/>
      <c r="W127" s="9"/>
      <c r="X127" s="9"/>
      <c r="Y127" s="67"/>
    </row>
    <row r="128" spans="1:25" s="8" customFormat="1" ht="25.5">
      <c r="A128" s="49"/>
      <c r="C128" s="10"/>
      <c r="D128" s="11"/>
      <c r="E128" s="9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9"/>
      <c r="T128" s="9"/>
      <c r="U128" s="9"/>
      <c r="V128" s="9"/>
      <c r="W128" s="9"/>
      <c r="X128" s="9"/>
      <c r="Y128" s="67"/>
    </row>
    <row r="129" spans="1:25" s="8" customFormat="1" ht="25.5">
      <c r="A129" s="49"/>
      <c r="C129" s="10"/>
      <c r="D129" s="11"/>
      <c r="E129" s="9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9"/>
      <c r="T129" s="9"/>
      <c r="U129" s="9"/>
      <c r="V129" s="9"/>
      <c r="W129" s="9"/>
      <c r="X129" s="9"/>
      <c r="Y129" s="67"/>
    </row>
    <row r="130" spans="1:25" s="8" customFormat="1" ht="25.5">
      <c r="A130" s="49"/>
      <c r="C130" s="10"/>
      <c r="D130" s="11"/>
      <c r="E130" s="9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9"/>
      <c r="T130" s="9"/>
      <c r="U130" s="9"/>
      <c r="V130" s="9"/>
      <c r="W130" s="9"/>
      <c r="X130" s="9"/>
      <c r="Y130" s="67"/>
    </row>
    <row r="131" spans="1:25" s="8" customFormat="1" ht="25.5">
      <c r="A131" s="49"/>
      <c r="C131" s="10"/>
      <c r="D131" s="11"/>
      <c r="E131" s="9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9"/>
      <c r="T131" s="9"/>
      <c r="U131" s="9"/>
      <c r="V131" s="9"/>
      <c r="W131" s="9"/>
      <c r="X131" s="9"/>
      <c r="Y131" s="67"/>
    </row>
    <row r="132" spans="1:25" s="8" customFormat="1" ht="25.5">
      <c r="A132" s="49"/>
      <c r="C132" s="10"/>
      <c r="D132" s="11"/>
      <c r="E132" s="9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9"/>
      <c r="T132" s="9"/>
      <c r="U132" s="9"/>
      <c r="V132" s="9"/>
      <c r="W132" s="9"/>
      <c r="X132" s="9"/>
      <c r="Y132" s="67"/>
    </row>
    <row r="133" spans="1:25" s="8" customFormat="1" ht="25.5">
      <c r="A133" s="49"/>
      <c r="C133" s="10"/>
      <c r="D133" s="11"/>
      <c r="E133" s="9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9"/>
      <c r="T133" s="9"/>
      <c r="U133" s="9"/>
      <c r="V133" s="9"/>
      <c r="W133" s="9"/>
      <c r="X133" s="9"/>
      <c r="Y133" s="67"/>
    </row>
    <row r="134" spans="1:25" s="8" customFormat="1" ht="25.5">
      <c r="A134" s="49"/>
      <c r="C134" s="10"/>
      <c r="D134" s="11"/>
      <c r="E134" s="9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9"/>
      <c r="T134" s="9"/>
      <c r="U134" s="9"/>
      <c r="V134" s="9"/>
      <c r="W134" s="9"/>
      <c r="X134" s="9"/>
      <c r="Y134" s="67"/>
    </row>
    <row r="135" spans="1:25" s="8" customFormat="1" ht="25.5">
      <c r="A135" s="49"/>
      <c r="C135" s="10"/>
      <c r="D135" s="11"/>
      <c r="E135" s="9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9"/>
      <c r="T135" s="9"/>
      <c r="U135" s="9"/>
      <c r="V135" s="9"/>
      <c r="W135" s="9"/>
      <c r="X135" s="9"/>
      <c r="Y135" s="67"/>
    </row>
    <row r="136" spans="1:25" s="8" customFormat="1" ht="25.5">
      <c r="A136" s="49"/>
      <c r="C136" s="10"/>
      <c r="D136" s="11"/>
      <c r="E136" s="9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9"/>
      <c r="T136" s="9"/>
      <c r="U136" s="9"/>
      <c r="V136" s="9"/>
      <c r="W136" s="9"/>
      <c r="X136" s="9"/>
      <c r="Y136" s="67"/>
    </row>
    <row r="137" spans="1:25" s="8" customFormat="1" ht="25.5">
      <c r="A137" s="49"/>
      <c r="C137" s="10"/>
      <c r="D137" s="11"/>
      <c r="E137" s="9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9"/>
      <c r="T137" s="9"/>
      <c r="U137" s="9"/>
      <c r="V137" s="9"/>
      <c r="W137" s="9"/>
      <c r="X137" s="9"/>
      <c r="Y137" s="67"/>
    </row>
    <row r="138" spans="1:25" s="8" customFormat="1" ht="25.5">
      <c r="A138" s="49"/>
      <c r="C138" s="10"/>
      <c r="D138" s="11"/>
      <c r="E138" s="9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9"/>
      <c r="T138" s="9"/>
      <c r="U138" s="9"/>
      <c r="V138" s="9"/>
      <c r="W138" s="9"/>
      <c r="X138" s="9"/>
      <c r="Y138" s="67"/>
    </row>
    <row r="139" spans="1:25" s="8" customFormat="1" ht="25.5">
      <c r="A139" s="49"/>
      <c r="C139" s="10"/>
      <c r="D139" s="11"/>
      <c r="E139" s="9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9"/>
      <c r="T139" s="9"/>
      <c r="U139" s="9"/>
      <c r="V139" s="9"/>
      <c r="W139" s="9"/>
      <c r="X139" s="9"/>
      <c r="Y139" s="67"/>
    </row>
    <row r="140" spans="1:25" s="8" customFormat="1" ht="25.5">
      <c r="A140" s="49"/>
      <c r="C140" s="10"/>
      <c r="D140" s="11"/>
      <c r="E140" s="9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9"/>
      <c r="T140" s="9"/>
      <c r="U140" s="9"/>
      <c r="V140" s="9"/>
      <c r="W140" s="9"/>
      <c r="X140" s="9"/>
      <c r="Y140" s="67"/>
    </row>
    <row r="141" spans="1:25" s="8" customFormat="1" ht="25.5">
      <c r="A141" s="49"/>
      <c r="C141" s="10"/>
      <c r="D141" s="11"/>
      <c r="E141" s="9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9"/>
      <c r="T141" s="9"/>
      <c r="U141" s="9"/>
      <c r="V141" s="9"/>
      <c r="W141" s="9"/>
      <c r="X141" s="9"/>
      <c r="Y141" s="67"/>
    </row>
    <row r="142" spans="1:25" s="8" customFormat="1" ht="25.5">
      <c r="A142" s="49"/>
      <c r="C142" s="10"/>
      <c r="D142" s="11"/>
      <c r="E142" s="9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9"/>
      <c r="T142" s="9"/>
      <c r="U142" s="9"/>
      <c r="V142" s="9"/>
      <c r="W142" s="9"/>
      <c r="X142" s="9"/>
      <c r="Y142" s="67"/>
    </row>
    <row r="143" spans="1:25" s="8" customFormat="1" ht="25.5">
      <c r="A143" s="49"/>
      <c r="C143" s="10"/>
      <c r="D143" s="11"/>
      <c r="E143" s="9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9"/>
      <c r="T143" s="9"/>
      <c r="U143" s="9"/>
      <c r="V143" s="9"/>
      <c r="W143" s="9"/>
      <c r="X143" s="9"/>
      <c r="Y143" s="67"/>
    </row>
    <row r="144" spans="1:25" s="8" customFormat="1" ht="25.5">
      <c r="A144" s="49"/>
      <c r="C144" s="10"/>
      <c r="D144" s="11"/>
      <c r="E144" s="9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9"/>
      <c r="T144" s="9"/>
      <c r="U144" s="9"/>
      <c r="V144" s="9"/>
      <c r="W144" s="9"/>
      <c r="X144" s="9"/>
      <c r="Y144" s="67"/>
    </row>
    <row r="145" spans="1:25" s="8" customFormat="1" ht="25.5">
      <c r="A145" s="49"/>
      <c r="C145" s="10"/>
      <c r="D145" s="11"/>
      <c r="E145" s="9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9"/>
      <c r="T145" s="9"/>
      <c r="U145" s="9"/>
      <c r="V145" s="9"/>
      <c r="W145" s="9"/>
      <c r="X145" s="9"/>
      <c r="Y145" s="67"/>
    </row>
    <row r="146" spans="1:25" s="8" customFormat="1" ht="25.5">
      <c r="A146" s="49"/>
      <c r="C146" s="10"/>
      <c r="D146" s="11"/>
      <c r="E146" s="9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9"/>
      <c r="T146" s="9"/>
      <c r="U146" s="9"/>
      <c r="V146" s="9"/>
      <c r="W146" s="9"/>
      <c r="X146" s="9"/>
      <c r="Y146" s="67"/>
    </row>
    <row r="147" spans="1:25" s="8" customFormat="1" ht="25.5">
      <c r="A147" s="49"/>
      <c r="C147" s="10"/>
      <c r="D147" s="11"/>
      <c r="E147" s="9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9"/>
      <c r="T147" s="9"/>
      <c r="U147" s="9"/>
      <c r="V147" s="9"/>
      <c r="W147" s="9"/>
      <c r="X147" s="9"/>
      <c r="Y147" s="67"/>
    </row>
    <row r="148" spans="1:25" s="8" customFormat="1" ht="25.5">
      <c r="A148" s="49"/>
      <c r="C148" s="10"/>
      <c r="D148" s="11"/>
      <c r="E148" s="9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9"/>
      <c r="T148" s="9"/>
      <c r="U148" s="9"/>
      <c r="V148" s="9"/>
      <c r="W148" s="9"/>
      <c r="X148" s="9"/>
      <c r="Y148" s="67"/>
    </row>
    <row r="149" spans="1:25" s="8" customFormat="1" ht="25.5">
      <c r="A149" s="49"/>
      <c r="C149" s="10"/>
      <c r="D149" s="11"/>
      <c r="E149" s="9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9"/>
      <c r="T149" s="9"/>
      <c r="U149" s="9"/>
      <c r="V149" s="9"/>
      <c r="W149" s="9"/>
      <c r="X149" s="9"/>
      <c r="Y149" s="67"/>
    </row>
    <row r="150" spans="1:25" s="8" customFormat="1" ht="25.5">
      <c r="A150" s="49"/>
      <c r="C150" s="10"/>
      <c r="D150" s="11"/>
      <c r="E150" s="9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9"/>
      <c r="T150" s="9"/>
      <c r="U150" s="9"/>
      <c r="V150" s="9"/>
      <c r="W150" s="9"/>
      <c r="X150" s="9"/>
      <c r="Y150" s="67"/>
    </row>
    <row r="151" spans="1:25" s="8" customFormat="1" ht="25.5">
      <c r="A151" s="49"/>
      <c r="C151" s="10"/>
      <c r="D151" s="11"/>
      <c r="E151" s="9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9"/>
      <c r="T151" s="9"/>
      <c r="U151" s="9"/>
      <c r="V151" s="9"/>
      <c r="W151" s="9"/>
      <c r="X151" s="9"/>
      <c r="Y151" s="67"/>
    </row>
    <row r="152" spans="1:25" s="8" customFormat="1" ht="25.5">
      <c r="A152" s="49"/>
      <c r="C152" s="10"/>
      <c r="D152" s="11"/>
      <c r="E152" s="9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9"/>
      <c r="T152" s="9"/>
      <c r="U152" s="9"/>
      <c r="V152" s="9"/>
      <c r="W152" s="9"/>
      <c r="X152" s="9"/>
      <c r="Y152" s="67"/>
    </row>
    <row r="153" spans="1:25" s="8" customFormat="1" ht="25.5">
      <c r="A153" s="49"/>
      <c r="C153" s="10"/>
      <c r="D153" s="11"/>
      <c r="E153" s="9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9"/>
      <c r="T153" s="9"/>
      <c r="U153" s="9"/>
      <c r="V153" s="9"/>
      <c r="W153" s="9"/>
      <c r="X153" s="9"/>
      <c r="Y153" s="67"/>
    </row>
    <row r="154" spans="1:25" s="8" customFormat="1" ht="25.5">
      <c r="A154" s="49"/>
      <c r="C154" s="10"/>
      <c r="D154" s="11"/>
      <c r="E154" s="9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9"/>
      <c r="T154" s="9"/>
      <c r="U154" s="9"/>
      <c r="V154" s="9"/>
      <c r="W154" s="9"/>
      <c r="X154" s="9"/>
      <c r="Y154" s="67"/>
    </row>
    <row r="155" spans="1:25" s="8" customFormat="1" ht="25.5">
      <c r="A155" s="49"/>
      <c r="C155" s="10"/>
      <c r="D155" s="11"/>
      <c r="E155" s="9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9"/>
      <c r="T155" s="9"/>
      <c r="U155" s="9"/>
      <c r="V155" s="9"/>
      <c r="W155" s="9"/>
      <c r="X155" s="9"/>
      <c r="Y155" s="67"/>
    </row>
    <row r="156" spans="1:25" s="8" customFormat="1" ht="25.5">
      <c r="A156" s="49"/>
      <c r="C156" s="10"/>
      <c r="D156" s="11"/>
      <c r="E156" s="9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9"/>
      <c r="T156" s="9"/>
      <c r="U156" s="9"/>
      <c r="V156" s="9"/>
      <c r="W156" s="9"/>
      <c r="X156" s="9"/>
      <c r="Y156" s="67"/>
    </row>
    <row r="157" spans="1:25" s="8" customFormat="1" ht="25.5">
      <c r="A157" s="49"/>
      <c r="C157" s="10"/>
      <c r="D157" s="11"/>
      <c r="E157" s="9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9"/>
      <c r="T157" s="9"/>
      <c r="U157" s="9"/>
      <c r="V157" s="9"/>
      <c r="W157" s="9"/>
      <c r="X157" s="9"/>
      <c r="Y157" s="67"/>
    </row>
    <row r="158" spans="1:25" s="8" customFormat="1" ht="25.5">
      <c r="A158" s="49"/>
      <c r="C158" s="10"/>
      <c r="D158" s="11"/>
      <c r="E158" s="9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9"/>
      <c r="T158" s="9"/>
      <c r="U158" s="9"/>
      <c r="V158" s="9"/>
      <c r="W158" s="9"/>
      <c r="X158" s="9"/>
      <c r="Y158" s="67"/>
    </row>
    <row r="159" spans="1:25" s="8" customFormat="1" ht="25.5">
      <c r="A159" s="49"/>
      <c r="C159" s="10"/>
      <c r="D159" s="11"/>
      <c r="E159" s="9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9"/>
      <c r="T159" s="9"/>
      <c r="U159" s="9"/>
      <c r="V159" s="9"/>
      <c r="W159" s="9"/>
      <c r="X159" s="9"/>
      <c r="Y159" s="67"/>
    </row>
    <row r="160" spans="1:25" s="8" customFormat="1" ht="25.5">
      <c r="A160" s="49"/>
      <c r="C160" s="10"/>
      <c r="D160" s="11"/>
      <c r="E160" s="9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9"/>
      <c r="T160" s="9"/>
      <c r="U160" s="9"/>
      <c r="V160" s="9"/>
      <c r="W160" s="9"/>
      <c r="X160" s="9"/>
      <c r="Y160" s="67"/>
    </row>
    <row r="161" spans="1:25" s="8" customFormat="1" ht="25.5">
      <c r="A161" s="49"/>
      <c r="C161" s="10"/>
      <c r="D161" s="11"/>
      <c r="E161" s="9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9"/>
      <c r="T161" s="9"/>
      <c r="U161" s="9"/>
      <c r="V161" s="9"/>
      <c r="W161" s="9"/>
      <c r="X161" s="9"/>
      <c r="Y161" s="67"/>
    </row>
    <row r="162" spans="1:25" s="8" customFormat="1" ht="25.5">
      <c r="A162" s="49"/>
      <c r="C162" s="10"/>
      <c r="D162" s="11"/>
      <c r="E162" s="9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9"/>
      <c r="T162" s="9"/>
      <c r="U162" s="9"/>
      <c r="V162" s="9"/>
      <c r="W162" s="9"/>
      <c r="X162" s="9"/>
      <c r="Y162" s="67"/>
    </row>
    <row r="163" spans="1:25" s="8" customFormat="1" ht="25.5">
      <c r="A163" s="49"/>
      <c r="C163" s="10"/>
      <c r="D163" s="11"/>
      <c r="E163" s="9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9"/>
      <c r="T163" s="9"/>
      <c r="U163" s="9"/>
      <c r="V163" s="9"/>
      <c r="W163" s="9"/>
      <c r="X163" s="9"/>
      <c r="Y163" s="67"/>
    </row>
    <row r="164" spans="1:25" s="8" customFormat="1" ht="25.5">
      <c r="A164" s="49"/>
      <c r="C164" s="10"/>
      <c r="D164" s="11"/>
      <c r="E164" s="9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9"/>
      <c r="T164" s="9"/>
      <c r="U164" s="9"/>
      <c r="V164" s="9"/>
      <c r="W164" s="9"/>
      <c r="X164" s="9"/>
      <c r="Y164" s="67"/>
    </row>
    <row r="165" spans="1:25" s="8" customFormat="1" ht="25.5">
      <c r="A165" s="49"/>
      <c r="C165" s="10"/>
      <c r="D165" s="11"/>
      <c r="E165" s="9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9"/>
      <c r="T165" s="9"/>
      <c r="U165" s="9"/>
      <c r="V165" s="9"/>
      <c r="W165" s="9"/>
      <c r="X165" s="9"/>
      <c r="Y165" s="67"/>
    </row>
    <row r="166" spans="1:25" s="8" customFormat="1" ht="25.5">
      <c r="A166" s="49"/>
      <c r="C166" s="10"/>
      <c r="D166" s="11"/>
      <c r="E166" s="9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9"/>
      <c r="T166" s="9"/>
      <c r="U166" s="9"/>
      <c r="V166" s="9"/>
      <c r="W166" s="9"/>
      <c r="X166" s="9"/>
      <c r="Y166" s="67"/>
    </row>
    <row r="167" spans="1:25" s="8" customFormat="1" ht="25.5">
      <c r="A167" s="49"/>
      <c r="C167" s="10"/>
      <c r="D167" s="11"/>
      <c r="E167" s="9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9"/>
      <c r="T167" s="9"/>
      <c r="U167" s="9"/>
      <c r="V167" s="9"/>
      <c r="W167" s="9"/>
      <c r="X167" s="9"/>
      <c r="Y167" s="67"/>
    </row>
    <row r="168" spans="1:25" s="8" customFormat="1" ht="25.5">
      <c r="A168" s="49"/>
      <c r="C168" s="10"/>
      <c r="D168" s="11"/>
      <c r="E168" s="9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9"/>
      <c r="T168" s="9"/>
      <c r="U168" s="9"/>
      <c r="V168" s="9"/>
      <c r="W168" s="9"/>
      <c r="X168" s="9"/>
      <c r="Y168" s="67"/>
    </row>
    <row r="169" spans="1:25" s="8" customFormat="1" ht="25.5">
      <c r="A169" s="49"/>
      <c r="C169" s="10"/>
      <c r="D169" s="11"/>
      <c r="E169" s="9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9"/>
      <c r="T169" s="9"/>
      <c r="U169" s="9"/>
      <c r="V169" s="9"/>
      <c r="W169" s="9"/>
      <c r="X169" s="9"/>
      <c r="Y169" s="67"/>
    </row>
    <row r="170" spans="1:25" s="8" customFormat="1" ht="25.5">
      <c r="A170" s="49"/>
      <c r="C170" s="10"/>
      <c r="D170" s="11"/>
      <c r="E170" s="9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9"/>
      <c r="T170" s="9"/>
      <c r="U170" s="9"/>
      <c r="V170" s="9"/>
      <c r="W170" s="9"/>
      <c r="X170" s="9"/>
      <c r="Y170" s="67"/>
    </row>
    <row r="171" spans="1:25" s="8" customFormat="1" ht="25.5">
      <c r="A171" s="49"/>
      <c r="C171" s="10"/>
      <c r="D171" s="11"/>
      <c r="E171" s="9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9"/>
      <c r="T171" s="9"/>
      <c r="U171" s="9"/>
      <c r="V171" s="9"/>
      <c r="W171" s="9"/>
      <c r="X171" s="9"/>
      <c r="Y171" s="67"/>
    </row>
    <row r="172" spans="1:25" s="8" customFormat="1" ht="25.5">
      <c r="A172" s="49"/>
      <c r="C172" s="10"/>
      <c r="D172" s="11"/>
      <c r="E172" s="9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9"/>
      <c r="T172" s="9"/>
      <c r="U172" s="9"/>
      <c r="V172" s="9"/>
      <c r="W172" s="9"/>
      <c r="X172" s="9"/>
      <c r="Y172" s="67"/>
    </row>
    <row r="173" spans="1:25" s="8" customFormat="1" ht="25.5">
      <c r="A173" s="49"/>
      <c r="C173" s="10"/>
      <c r="D173" s="11"/>
      <c r="E173" s="9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9"/>
      <c r="T173" s="9"/>
      <c r="U173" s="9"/>
      <c r="V173" s="9"/>
      <c r="W173" s="9"/>
      <c r="X173" s="9"/>
      <c r="Y173" s="67"/>
    </row>
    <row r="174" spans="1:25" s="8" customFormat="1" ht="25.5">
      <c r="A174" s="49"/>
      <c r="C174" s="10"/>
      <c r="D174" s="11"/>
      <c r="E174" s="9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9"/>
      <c r="T174" s="9"/>
      <c r="U174" s="9"/>
      <c r="V174" s="9"/>
      <c r="W174" s="9"/>
      <c r="X174" s="9"/>
      <c r="Y174" s="67"/>
    </row>
    <row r="175" spans="1:25" s="8" customFormat="1" ht="25.5">
      <c r="A175" s="49"/>
      <c r="C175" s="10"/>
      <c r="D175" s="11"/>
      <c r="E175" s="9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9"/>
      <c r="T175" s="9"/>
      <c r="U175" s="9"/>
      <c r="V175" s="9"/>
      <c r="W175" s="9"/>
      <c r="X175" s="9"/>
      <c r="Y175" s="67"/>
    </row>
    <row r="176" spans="1:25" s="8" customFormat="1" ht="25.5">
      <c r="A176" s="49"/>
      <c r="C176" s="10"/>
      <c r="D176" s="11"/>
      <c r="E176" s="9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9"/>
      <c r="T176" s="9"/>
      <c r="U176" s="9"/>
      <c r="V176" s="9"/>
      <c r="W176" s="9"/>
      <c r="X176" s="9"/>
      <c r="Y176" s="67"/>
    </row>
    <row r="177" spans="1:25" s="8" customFormat="1" ht="25.5">
      <c r="A177" s="49"/>
      <c r="C177" s="10"/>
      <c r="D177" s="11"/>
      <c r="E177" s="9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9"/>
      <c r="T177" s="9"/>
      <c r="U177" s="9"/>
      <c r="V177" s="9"/>
      <c r="W177" s="9"/>
      <c r="X177" s="9"/>
      <c r="Y177" s="67"/>
    </row>
    <row r="178" spans="1:25" s="8" customFormat="1" ht="25.5">
      <c r="A178" s="49"/>
      <c r="C178" s="10"/>
      <c r="D178" s="11"/>
      <c r="E178" s="9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9"/>
      <c r="T178" s="9"/>
      <c r="U178" s="9"/>
      <c r="V178" s="9"/>
      <c r="W178" s="9"/>
      <c r="X178" s="9"/>
      <c r="Y178" s="67"/>
    </row>
    <row r="179" spans="1:25" s="8" customFormat="1" ht="25.5">
      <c r="A179" s="49"/>
      <c r="C179" s="10"/>
      <c r="D179" s="11"/>
      <c r="E179" s="9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9"/>
      <c r="T179" s="9"/>
      <c r="U179" s="9"/>
      <c r="V179" s="9"/>
      <c r="W179" s="9"/>
      <c r="X179" s="9"/>
      <c r="Y179" s="67"/>
    </row>
    <row r="180" spans="1:25" s="8" customFormat="1" ht="25.5">
      <c r="A180" s="49"/>
      <c r="C180" s="10"/>
      <c r="D180" s="11"/>
      <c r="E180" s="9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9"/>
      <c r="T180" s="9"/>
      <c r="U180" s="9"/>
      <c r="V180" s="9"/>
      <c r="W180" s="9"/>
      <c r="X180" s="9"/>
      <c r="Y180" s="67"/>
    </row>
    <row r="181" spans="1:25" s="8" customFormat="1" ht="25.5">
      <c r="A181" s="49"/>
      <c r="C181" s="10"/>
      <c r="D181" s="11"/>
      <c r="E181" s="9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9"/>
      <c r="T181" s="9"/>
      <c r="U181" s="9"/>
      <c r="V181" s="9"/>
      <c r="W181" s="9"/>
      <c r="X181" s="9"/>
      <c r="Y181" s="67"/>
    </row>
    <row r="182" spans="1:25" s="8" customFormat="1" ht="25.5">
      <c r="A182" s="49"/>
      <c r="C182" s="10"/>
      <c r="D182" s="11"/>
      <c r="E182" s="9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9"/>
      <c r="T182" s="9"/>
      <c r="U182" s="9"/>
      <c r="V182" s="9"/>
      <c r="W182" s="9"/>
      <c r="X182" s="9"/>
      <c r="Y182" s="67"/>
    </row>
    <row r="183" spans="1:25" s="8" customFormat="1" ht="25.5">
      <c r="A183" s="49"/>
      <c r="C183" s="10"/>
      <c r="D183" s="11"/>
      <c r="E183" s="9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9"/>
      <c r="T183" s="9"/>
      <c r="U183" s="9"/>
      <c r="V183" s="9"/>
      <c r="W183" s="9"/>
      <c r="X183" s="9"/>
      <c r="Y183" s="67"/>
    </row>
    <row r="184" spans="1:25" s="8" customFormat="1" ht="25.5">
      <c r="A184" s="49"/>
      <c r="C184" s="10"/>
      <c r="D184" s="11"/>
      <c r="E184" s="9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9"/>
      <c r="T184" s="9"/>
      <c r="U184" s="9"/>
      <c r="V184" s="9"/>
      <c r="W184" s="9"/>
      <c r="X184" s="9"/>
      <c r="Y184" s="67"/>
    </row>
    <row r="185" spans="1:25" s="8" customFormat="1" ht="25.5">
      <c r="A185" s="49"/>
      <c r="C185" s="10"/>
      <c r="D185" s="11"/>
      <c r="E185" s="9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9"/>
      <c r="T185" s="9"/>
      <c r="U185" s="9"/>
      <c r="V185" s="9"/>
      <c r="W185" s="9"/>
      <c r="X185" s="9"/>
      <c r="Y185" s="67"/>
    </row>
    <row r="186" spans="1:25" s="8" customFormat="1" ht="25.5">
      <c r="A186" s="49"/>
      <c r="C186" s="10"/>
      <c r="D186" s="11"/>
      <c r="E186" s="9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9"/>
      <c r="T186" s="9"/>
      <c r="U186" s="9"/>
      <c r="V186" s="9"/>
      <c r="W186" s="9"/>
      <c r="X186" s="9"/>
      <c r="Y186" s="67"/>
    </row>
    <row r="187" spans="1:25" s="8" customFormat="1" ht="25.5">
      <c r="A187" s="49"/>
      <c r="C187" s="10"/>
      <c r="D187" s="11"/>
      <c r="E187" s="9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9"/>
      <c r="T187" s="9"/>
      <c r="U187" s="9"/>
      <c r="V187" s="9"/>
      <c r="W187" s="9"/>
      <c r="X187" s="9"/>
      <c r="Y187" s="67"/>
    </row>
    <row r="188" spans="1:25" s="8" customFormat="1" ht="25.5">
      <c r="A188" s="49"/>
      <c r="C188" s="10"/>
      <c r="D188" s="11"/>
      <c r="E188" s="9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9"/>
      <c r="T188" s="9"/>
      <c r="U188" s="9"/>
      <c r="V188" s="9"/>
      <c r="W188" s="9"/>
      <c r="X188" s="9"/>
      <c r="Y188" s="67"/>
    </row>
    <row r="189" spans="1:25" s="8" customFormat="1" ht="25.5">
      <c r="A189" s="49"/>
      <c r="C189" s="10"/>
      <c r="D189" s="11"/>
      <c r="E189" s="9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9"/>
      <c r="T189" s="9"/>
      <c r="U189" s="9"/>
      <c r="V189" s="9"/>
      <c r="W189" s="9"/>
      <c r="X189" s="9"/>
      <c r="Y189" s="67"/>
    </row>
    <row r="190" spans="1:25" s="8" customFormat="1" ht="25.5">
      <c r="A190" s="49"/>
      <c r="C190" s="10"/>
      <c r="D190" s="11"/>
      <c r="E190" s="9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9"/>
      <c r="T190" s="9"/>
      <c r="U190" s="9"/>
      <c r="V190" s="9"/>
      <c r="W190" s="9"/>
      <c r="X190" s="9"/>
      <c r="Y190" s="67"/>
    </row>
    <row r="191" spans="1:25" s="8" customFormat="1" ht="25.5">
      <c r="A191" s="49"/>
      <c r="C191" s="10"/>
      <c r="D191" s="11"/>
      <c r="E191" s="9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9"/>
      <c r="T191" s="9"/>
      <c r="U191" s="9"/>
      <c r="V191" s="9"/>
      <c r="W191" s="9"/>
      <c r="X191" s="9"/>
      <c r="Y191" s="67"/>
    </row>
    <row r="192" spans="1:25" s="8" customFormat="1" ht="25.5">
      <c r="A192" s="49"/>
      <c r="C192" s="10"/>
      <c r="D192" s="11"/>
      <c r="E192" s="9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9"/>
      <c r="T192" s="9"/>
      <c r="U192" s="9"/>
      <c r="V192" s="9"/>
      <c r="W192" s="9"/>
      <c r="X192" s="9"/>
      <c r="Y192" s="67"/>
    </row>
    <row r="193" spans="1:25" s="8" customFormat="1" ht="25.5">
      <c r="A193" s="49"/>
      <c r="C193" s="10"/>
      <c r="D193" s="11"/>
      <c r="E193" s="9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9"/>
      <c r="T193" s="9"/>
      <c r="U193" s="9"/>
      <c r="V193" s="9"/>
      <c r="W193" s="9"/>
      <c r="X193" s="9"/>
      <c r="Y193" s="67"/>
    </row>
    <row r="194" spans="1:25" s="8" customFormat="1" ht="25.5">
      <c r="A194" s="49"/>
      <c r="C194" s="10"/>
      <c r="D194" s="11"/>
      <c r="E194" s="9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9"/>
      <c r="T194" s="9"/>
      <c r="U194" s="9"/>
      <c r="V194" s="9"/>
      <c r="W194" s="9"/>
      <c r="X194" s="9"/>
      <c r="Y194" s="67"/>
    </row>
    <row r="195" spans="1:25" s="8" customFormat="1" ht="25.5">
      <c r="A195" s="49"/>
      <c r="C195" s="10"/>
      <c r="D195" s="11"/>
      <c r="E195" s="9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9"/>
      <c r="T195" s="9"/>
      <c r="U195" s="9"/>
      <c r="V195" s="9"/>
      <c r="W195" s="9"/>
      <c r="X195" s="9"/>
      <c r="Y195" s="67"/>
    </row>
    <row r="196" spans="1:25" s="8" customFormat="1" ht="25.5">
      <c r="A196" s="49"/>
      <c r="C196" s="10"/>
      <c r="D196" s="11"/>
      <c r="E196" s="9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9"/>
      <c r="T196" s="9"/>
      <c r="U196" s="9"/>
      <c r="V196" s="9"/>
      <c r="W196" s="9"/>
      <c r="X196" s="9"/>
      <c r="Y196" s="67"/>
    </row>
    <row r="197" spans="1:25" s="8" customFormat="1" ht="25.5">
      <c r="A197" s="49"/>
      <c r="C197" s="10"/>
      <c r="D197" s="11"/>
      <c r="E197" s="9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9"/>
      <c r="T197" s="9"/>
      <c r="U197" s="9"/>
      <c r="V197" s="9"/>
      <c r="W197" s="9"/>
      <c r="X197" s="9"/>
      <c r="Y197" s="67"/>
    </row>
    <row r="198" spans="1:25" s="8" customFormat="1" ht="25.5">
      <c r="A198" s="49"/>
      <c r="C198" s="10"/>
      <c r="D198" s="11"/>
      <c r="E198" s="9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9"/>
      <c r="T198" s="9"/>
      <c r="U198" s="9"/>
      <c r="V198" s="9"/>
      <c r="W198" s="9"/>
      <c r="X198" s="9"/>
      <c r="Y198" s="67"/>
    </row>
    <row r="199" spans="1:25" s="8" customFormat="1" ht="25.5">
      <c r="A199" s="49"/>
      <c r="C199" s="10"/>
      <c r="D199" s="11"/>
      <c r="E199" s="9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9"/>
      <c r="T199" s="9"/>
      <c r="U199" s="9"/>
      <c r="V199" s="9"/>
      <c r="W199" s="9"/>
      <c r="X199" s="9"/>
      <c r="Y199" s="67"/>
    </row>
    <row r="200" spans="1:25" s="8" customFormat="1" ht="25.5">
      <c r="A200" s="49"/>
      <c r="C200" s="10"/>
      <c r="D200" s="11"/>
      <c r="E200" s="9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9"/>
      <c r="T200" s="9"/>
      <c r="U200" s="9"/>
      <c r="V200" s="9"/>
      <c r="W200" s="9"/>
      <c r="X200" s="9"/>
      <c r="Y200" s="67"/>
    </row>
    <row r="201" spans="1:25" s="8" customFormat="1" ht="25.5">
      <c r="A201" s="49"/>
      <c r="C201" s="10"/>
      <c r="D201" s="11"/>
      <c r="E201" s="9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9"/>
      <c r="T201" s="9"/>
      <c r="U201" s="9"/>
      <c r="V201" s="9"/>
      <c r="W201" s="9"/>
      <c r="X201" s="9"/>
      <c r="Y201" s="67"/>
    </row>
    <row r="202" spans="1:25" s="8" customFormat="1" ht="25.5">
      <c r="A202" s="49"/>
      <c r="C202" s="10"/>
      <c r="D202" s="11"/>
      <c r="E202" s="9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9"/>
      <c r="T202" s="9"/>
      <c r="U202" s="9"/>
      <c r="V202" s="9"/>
      <c r="W202" s="9"/>
      <c r="X202" s="9"/>
      <c r="Y202" s="67"/>
    </row>
    <row r="203" spans="1:25" s="8" customFormat="1" ht="25.5">
      <c r="A203" s="49"/>
      <c r="C203" s="10"/>
      <c r="D203" s="11"/>
      <c r="E203" s="9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9"/>
      <c r="T203" s="9"/>
      <c r="U203" s="9"/>
      <c r="V203" s="9"/>
      <c r="W203" s="9"/>
      <c r="X203" s="9"/>
      <c r="Y203" s="67"/>
    </row>
    <row r="204" spans="1:25" s="8" customFormat="1" ht="25.5">
      <c r="A204" s="49"/>
      <c r="C204" s="10"/>
      <c r="D204" s="11"/>
      <c r="E204" s="9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9"/>
      <c r="T204" s="9"/>
      <c r="U204" s="9"/>
      <c r="V204" s="9"/>
      <c r="W204" s="9"/>
      <c r="X204" s="9"/>
      <c r="Y204" s="67"/>
    </row>
    <row r="205" spans="1:25" s="8" customFormat="1" ht="25.5">
      <c r="A205" s="49"/>
      <c r="C205" s="10"/>
      <c r="D205" s="11"/>
      <c r="E205" s="9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9"/>
      <c r="T205" s="9"/>
      <c r="U205" s="9"/>
      <c r="V205" s="9"/>
      <c r="W205" s="9"/>
      <c r="X205" s="9"/>
      <c r="Y205" s="67"/>
    </row>
    <row r="206" spans="1:25" s="8" customFormat="1" ht="25.5">
      <c r="A206" s="49"/>
      <c r="C206" s="10"/>
      <c r="D206" s="11"/>
      <c r="E206" s="9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9"/>
      <c r="T206" s="9"/>
      <c r="U206" s="9"/>
      <c r="V206" s="9"/>
      <c r="W206" s="9"/>
      <c r="X206" s="9"/>
      <c r="Y206" s="67"/>
    </row>
    <row r="207" spans="1:25" s="8" customFormat="1" ht="25.5">
      <c r="A207" s="49"/>
      <c r="C207" s="10"/>
      <c r="D207" s="11"/>
      <c r="E207" s="9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9"/>
      <c r="T207" s="9"/>
      <c r="U207" s="9"/>
      <c r="V207" s="9"/>
      <c r="W207" s="9"/>
      <c r="X207" s="9"/>
      <c r="Y207" s="67"/>
    </row>
    <row r="208" spans="1:25" s="8" customFormat="1" ht="25.5">
      <c r="A208" s="49"/>
      <c r="C208" s="10"/>
      <c r="D208" s="11"/>
      <c r="E208" s="9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9"/>
      <c r="T208" s="9"/>
      <c r="U208" s="9"/>
      <c r="V208" s="9"/>
      <c r="W208" s="9"/>
      <c r="X208" s="9"/>
      <c r="Y208" s="67"/>
    </row>
    <row r="209" spans="1:25" s="8" customFormat="1" ht="25.5">
      <c r="A209" s="49"/>
      <c r="C209" s="10"/>
      <c r="D209" s="11"/>
      <c r="E209" s="9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9"/>
      <c r="T209" s="9"/>
      <c r="U209" s="9"/>
      <c r="V209" s="9"/>
      <c r="W209" s="9"/>
      <c r="X209" s="9"/>
      <c r="Y209" s="67"/>
    </row>
    <row r="210" spans="1:25" s="8" customFormat="1" ht="25.5">
      <c r="A210" s="49"/>
      <c r="C210" s="10"/>
      <c r="D210" s="11"/>
      <c r="E210" s="9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9"/>
      <c r="T210" s="9"/>
      <c r="U210" s="9"/>
      <c r="V210" s="9"/>
      <c r="W210" s="9"/>
      <c r="X210" s="9"/>
      <c r="Y210" s="67"/>
    </row>
    <row r="211" spans="1:25" s="8" customFormat="1" ht="25.5">
      <c r="A211" s="49"/>
      <c r="C211" s="10"/>
      <c r="D211" s="11"/>
      <c r="E211" s="9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9"/>
      <c r="T211" s="9"/>
      <c r="U211" s="9"/>
      <c r="V211" s="9"/>
      <c r="W211" s="9"/>
      <c r="X211" s="9"/>
      <c r="Y211" s="67"/>
    </row>
    <row r="212" spans="1:25" s="8" customFormat="1" ht="25.5">
      <c r="A212" s="49"/>
      <c r="C212" s="10"/>
      <c r="D212" s="11"/>
      <c r="E212" s="9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9"/>
      <c r="T212" s="9"/>
      <c r="U212" s="9"/>
      <c r="V212" s="9"/>
      <c r="W212" s="9"/>
      <c r="X212" s="9"/>
      <c r="Y212" s="67"/>
    </row>
    <row r="213" spans="1:25" s="8" customFormat="1" ht="25.5">
      <c r="A213" s="49"/>
      <c r="C213" s="10"/>
      <c r="D213" s="11"/>
      <c r="E213" s="9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9"/>
      <c r="T213" s="9"/>
      <c r="U213" s="9"/>
      <c r="V213" s="9"/>
      <c r="W213" s="9"/>
      <c r="X213" s="9"/>
      <c r="Y213" s="67"/>
    </row>
    <row r="214" spans="1:25" s="8" customFormat="1" ht="25.5">
      <c r="A214" s="49"/>
      <c r="C214" s="10"/>
      <c r="D214" s="11"/>
      <c r="E214" s="9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9"/>
      <c r="T214" s="9"/>
      <c r="U214" s="9"/>
      <c r="V214" s="9"/>
      <c r="W214" s="9"/>
      <c r="X214" s="9"/>
      <c r="Y214" s="67"/>
    </row>
    <row r="215" spans="1:25" s="8" customFormat="1" ht="25.5">
      <c r="A215" s="49"/>
      <c r="C215" s="10"/>
      <c r="D215" s="11"/>
      <c r="E215" s="9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9"/>
      <c r="T215" s="9"/>
      <c r="U215" s="9"/>
      <c r="V215" s="9"/>
      <c r="W215" s="9"/>
      <c r="X215" s="9"/>
      <c r="Y215" s="67"/>
    </row>
    <row r="216" spans="1:25" s="8" customFormat="1" ht="25.5">
      <c r="A216" s="49"/>
      <c r="C216" s="10"/>
      <c r="D216" s="11"/>
      <c r="E216" s="9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9"/>
      <c r="T216" s="9"/>
      <c r="U216" s="9"/>
      <c r="V216" s="9"/>
      <c r="W216" s="9"/>
      <c r="X216" s="9"/>
      <c r="Y216" s="67"/>
    </row>
    <row r="217" spans="1:25" s="8" customFormat="1" ht="25.5">
      <c r="A217" s="49"/>
      <c r="C217" s="10"/>
      <c r="D217" s="11"/>
      <c r="E217" s="9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9"/>
      <c r="T217" s="9"/>
      <c r="U217" s="9"/>
      <c r="V217" s="9"/>
      <c r="W217" s="9"/>
      <c r="X217" s="9"/>
      <c r="Y217" s="67"/>
    </row>
    <row r="218" spans="1:25" s="8" customFormat="1" ht="25.5">
      <c r="A218" s="49"/>
      <c r="C218" s="10"/>
      <c r="D218" s="11"/>
      <c r="E218" s="9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9"/>
      <c r="T218" s="9"/>
      <c r="U218" s="9"/>
      <c r="V218" s="9"/>
      <c r="W218" s="9"/>
      <c r="X218" s="9"/>
      <c r="Y218" s="67"/>
    </row>
    <row r="219" spans="1:25" s="8" customFormat="1" ht="25.5">
      <c r="A219" s="49"/>
      <c r="C219" s="10"/>
      <c r="D219" s="11"/>
      <c r="E219" s="9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9"/>
      <c r="T219" s="9"/>
      <c r="U219" s="9"/>
      <c r="V219" s="9"/>
      <c r="W219" s="9"/>
      <c r="X219" s="9"/>
      <c r="Y219" s="67"/>
    </row>
    <row r="220" spans="1:25" s="8" customFormat="1" ht="25.5">
      <c r="A220" s="49"/>
      <c r="C220" s="10"/>
      <c r="D220" s="11"/>
      <c r="E220" s="9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9"/>
      <c r="T220" s="9"/>
      <c r="U220" s="9"/>
      <c r="V220" s="9"/>
      <c r="W220" s="9"/>
      <c r="X220" s="9"/>
      <c r="Y220" s="67"/>
    </row>
    <row r="221" spans="1:25" s="8" customFormat="1" ht="25.5">
      <c r="A221" s="49"/>
      <c r="C221" s="10"/>
      <c r="D221" s="11"/>
      <c r="E221" s="9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9"/>
      <c r="T221" s="9"/>
      <c r="U221" s="9"/>
      <c r="V221" s="9"/>
      <c r="W221" s="9"/>
      <c r="X221" s="9"/>
      <c r="Y221" s="67"/>
    </row>
    <row r="222" spans="1:25" s="8" customFormat="1" ht="25.5">
      <c r="A222" s="49"/>
      <c r="C222" s="10"/>
      <c r="D222" s="11"/>
      <c r="E222" s="9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9"/>
      <c r="T222" s="9"/>
      <c r="U222" s="9"/>
      <c r="V222" s="9"/>
      <c r="W222" s="9"/>
      <c r="X222" s="9"/>
      <c r="Y222" s="67"/>
    </row>
    <row r="223" spans="1:25" s="8" customFormat="1" ht="25.5">
      <c r="A223" s="49"/>
      <c r="C223" s="10"/>
      <c r="D223" s="11"/>
      <c r="E223" s="9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9"/>
      <c r="T223" s="9"/>
      <c r="U223" s="9"/>
      <c r="V223" s="9"/>
      <c r="W223" s="9"/>
      <c r="X223" s="9"/>
      <c r="Y223" s="67"/>
    </row>
    <row r="224" spans="1:25" s="8" customFormat="1" ht="25.5">
      <c r="A224" s="49"/>
      <c r="C224" s="10"/>
      <c r="D224" s="11"/>
      <c r="E224" s="9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9"/>
      <c r="T224" s="9"/>
      <c r="U224" s="9"/>
      <c r="V224" s="9"/>
      <c r="W224" s="9"/>
      <c r="X224" s="9"/>
      <c r="Y224" s="67"/>
    </row>
    <row r="225" spans="1:25" s="8" customFormat="1" ht="25.5">
      <c r="A225" s="49"/>
      <c r="C225" s="10"/>
      <c r="D225" s="11"/>
      <c r="E225" s="9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9"/>
      <c r="T225" s="9"/>
      <c r="U225" s="9"/>
      <c r="V225" s="9"/>
      <c r="W225" s="9"/>
      <c r="X225" s="9"/>
      <c r="Y225" s="67"/>
    </row>
    <row r="226" spans="1:25" s="8" customFormat="1" ht="25.5">
      <c r="A226" s="49"/>
      <c r="C226" s="10"/>
      <c r="D226" s="11"/>
      <c r="E226" s="9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9"/>
      <c r="T226" s="9"/>
      <c r="U226" s="9"/>
      <c r="V226" s="9"/>
      <c r="W226" s="9"/>
      <c r="X226" s="9"/>
      <c r="Y226" s="67"/>
    </row>
    <row r="227" spans="1:25" s="8" customFormat="1" ht="25.5">
      <c r="A227" s="49"/>
      <c r="C227" s="10"/>
      <c r="D227" s="11"/>
      <c r="E227" s="9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9"/>
      <c r="T227" s="9"/>
      <c r="U227" s="9"/>
      <c r="V227" s="9"/>
      <c r="W227" s="9"/>
      <c r="X227" s="9"/>
      <c r="Y227" s="67"/>
    </row>
    <row r="228" spans="1:25" s="8" customFormat="1" ht="25.5">
      <c r="A228" s="49"/>
      <c r="C228" s="10"/>
      <c r="D228" s="11"/>
      <c r="E228" s="9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9"/>
      <c r="T228" s="9"/>
      <c r="U228" s="9"/>
      <c r="V228" s="9"/>
      <c r="W228" s="9"/>
      <c r="X228" s="9"/>
      <c r="Y228" s="67"/>
    </row>
    <row r="229" spans="1:25" s="8" customFormat="1" ht="25.5">
      <c r="A229" s="49"/>
      <c r="C229" s="10"/>
      <c r="D229" s="11"/>
      <c r="E229" s="9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9"/>
      <c r="T229" s="9"/>
      <c r="U229" s="9"/>
      <c r="V229" s="9"/>
      <c r="W229" s="9"/>
      <c r="X229" s="9"/>
      <c r="Y229" s="67"/>
    </row>
    <row r="230" spans="1:25" s="8" customFormat="1" ht="25.5">
      <c r="A230" s="49"/>
      <c r="C230" s="10"/>
      <c r="D230" s="11"/>
      <c r="E230" s="9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9"/>
      <c r="T230" s="9"/>
      <c r="U230" s="9"/>
      <c r="V230" s="9"/>
      <c r="W230" s="9"/>
      <c r="X230" s="9"/>
      <c r="Y230" s="67"/>
    </row>
    <row r="231" spans="1:25" s="8" customFormat="1" ht="25.5">
      <c r="A231" s="49"/>
      <c r="C231" s="10"/>
      <c r="D231" s="11"/>
      <c r="E231" s="9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9"/>
      <c r="T231" s="9"/>
      <c r="U231" s="9"/>
      <c r="V231" s="9"/>
      <c r="W231" s="9"/>
      <c r="X231" s="9"/>
      <c r="Y231" s="67"/>
    </row>
    <row r="232" spans="1:25" s="8" customFormat="1" ht="25.5">
      <c r="A232" s="49"/>
      <c r="C232" s="10"/>
      <c r="D232" s="11"/>
      <c r="E232" s="9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9"/>
      <c r="T232" s="9"/>
      <c r="U232" s="9"/>
      <c r="V232" s="9"/>
      <c r="W232" s="9"/>
      <c r="X232" s="9"/>
      <c r="Y232" s="67"/>
    </row>
    <row r="233" spans="1:25" s="8" customFormat="1" ht="25.5">
      <c r="A233" s="49"/>
      <c r="C233" s="10"/>
      <c r="D233" s="11"/>
      <c r="E233" s="9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9"/>
      <c r="T233" s="9"/>
      <c r="U233" s="9"/>
      <c r="V233" s="9"/>
      <c r="W233" s="9"/>
      <c r="X233" s="9"/>
      <c r="Y233" s="67"/>
    </row>
    <row r="234" spans="1:25" s="8" customFormat="1" ht="25.5">
      <c r="A234" s="49"/>
      <c r="C234" s="10"/>
      <c r="D234" s="11"/>
      <c r="E234" s="9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9"/>
      <c r="T234" s="9"/>
      <c r="U234" s="9"/>
      <c r="V234" s="9"/>
      <c r="W234" s="9"/>
      <c r="X234" s="9"/>
      <c r="Y234" s="67"/>
    </row>
    <row r="235" spans="1:25" s="8" customFormat="1" ht="25.5">
      <c r="A235" s="49"/>
      <c r="C235" s="10"/>
      <c r="D235" s="11"/>
      <c r="E235" s="9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9"/>
      <c r="T235" s="9"/>
      <c r="U235" s="9"/>
      <c r="V235" s="9"/>
      <c r="W235" s="9"/>
      <c r="X235" s="9"/>
      <c r="Y235" s="67"/>
    </row>
    <row r="236" spans="1:25" s="8" customFormat="1" ht="25.5">
      <c r="A236" s="49"/>
      <c r="C236" s="10"/>
      <c r="D236" s="11"/>
      <c r="E236" s="9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9"/>
      <c r="T236" s="9"/>
      <c r="U236" s="9"/>
      <c r="V236" s="9"/>
      <c r="W236" s="9"/>
      <c r="X236" s="9"/>
      <c r="Y236" s="67"/>
    </row>
    <row r="237" spans="1:25" s="8" customFormat="1" ht="25.5">
      <c r="A237" s="49"/>
      <c r="C237" s="10"/>
      <c r="D237" s="11"/>
      <c r="E237" s="9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9"/>
      <c r="T237" s="9"/>
      <c r="U237" s="9"/>
      <c r="V237" s="9"/>
      <c r="W237" s="9"/>
      <c r="X237" s="9"/>
      <c r="Y237" s="67"/>
    </row>
    <row r="238" spans="1:25" s="8" customFormat="1" ht="25.5">
      <c r="A238" s="49"/>
      <c r="C238" s="10"/>
      <c r="D238" s="11"/>
      <c r="E238" s="9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9"/>
      <c r="T238" s="9"/>
      <c r="U238" s="9"/>
      <c r="V238" s="9"/>
      <c r="W238" s="9"/>
      <c r="X238" s="9"/>
      <c r="Y238" s="67"/>
    </row>
    <row r="239" spans="1:25" s="8" customFormat="1" ht="25.5">
      <c r="A239" s="49"/>
      <c r="C239" s="10"/>
      <c r="D239" s="11"/>
      <c r="E239" s="9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9"/>
      <c r="T239" s="9"/>
      <c r="U239" s="9"/>
      <c r="V239" s="9"/>
      <c r="W239" s="9"/>
      <c r="X239" s="9"/>
      <c r="Y239" s="67"/>
    </row>
    <row r="240" spans="1:25" s="8" customFormat="1" ht="25.5">
      <c r="A240" s="49"/>
      <c r="C240" s="10"/>
      <c r="D240" s="11"/>
      <c r="E240" s="9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9"/>
      <c r="T240" s="9"/>
      <c r="U240" s="9"/>
      <c r="V240" s="9"/>
      <c r="W240" s="9"/>
      <c r="X240" s="9"/>
      <c r="Y240" s="67"/>
    </row>
    <row r="241" spans="1:25" s="8" customFormat="1" ht="25.5">
      <c r="A241" s="49"/>
      <c r="C241" s="10"/>
      <c r="D241" s="11"/>
      <c r="E241" s="9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9"/>
      <c r="T241" s="9"/>
      <c r="U241" s="9"/>
      <c r="V241" s="9"/>
      <c r="W241" s="9"/>
      <c r="X241" s="9"/>
      <c r="Y241" s="67"/>
    </row>
    <row r="242" spans="1:25" s="8" customFormat="1" ht="25.5">
      <c r="A242" s="49"/>
      <c r="C242" s="10"/>
      <c r="D242" s="11"/>
      <c r="E242" s="9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9"/>
      <c r="T242" s="9"/>
      <c r="U242" s="9"/>
      <c r="V242" s="9"/>
      <c r="W242" s="9"/>
      <c r="X242" s="9"/>
      <c r="Y242" s="67"/>
    </row>
    <row r="243" spans="1:25" s="8" customFormat="1" ht="25.5">
      <c r="A243" s="49"/>
      <c r="C243" s="10"/>
      <c r="D243" s="11"/>
      <c r="E243" s="9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9"/>
      <c r="T243" s="9"/>
      <c r="U243" s="9"/>
      <c r="V243" s="9"/>
      <c r="W243" s="9"/>
      <c r="X243" s="9"/>
      <c r="Y243" s="67"/>
    </row>
    <row r="244" spans="1:25" s="8" customFormat="1" ht="25.5">
      <c r="A244" s="49"/>
      <c r="C244" s="10"/>
      <c r="D244" s="11"/>
      <c r="E244" s="9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9"/>
      <c r="T244" s="9"/>
      <c r="U244" s="9"/>
      <c r="V244" s="9"/>
      <c r="W244" s="9"/>
      <c r="X244" s="9"/>
      <c r="Y244" s="67"/>
    </row>
    <row r="245" spans="1:25" s="8" customFormat="1" ht="25.5">
      <c r="A245" s="49"/>
      <c r="C245" s="10"/>
      <c r="D245" s="11"/>
      <c r="E245" s="9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9"/>
      <c r="T245" s="9"/>
      <c r="U245" s="9"/>
      <c r="V245" s="9"/>
      <c r="W245" s="9"/>
      <c r="X245" s="9"/>
      <c r="Y245" s="67"/>
    </row>
    <row r="246" spans="1:25" s="8" customFormat="1" ht="25.5">
      <c r="A246" s="49"/>
      <c r="C246" s="10"/>
      <c r="D246" s="11"/>
      <c r="E246" s="9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9"/>
      <c r="T246" s="9"/>
      <c r="U246" s="9"/>
      <c r="V246" s="9"/>
      <c r="W246" s="9"/>
      <c r="X246" s="9"/>
      <c r="Y246" s="67"/>
    </row>
    <row r="247" spans="1:25" s="8" customFormat="1" ht="25.5">
      <c r="A247" s="49"/>
      <c r="C247" s="10"/>
      <c r="D247" s="11"/>
      <c r="E247" s="9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9"/>
      <c r="T247" s="9"/>
      <c r="U247" s="9"/>
      <c r="V247" s="9"/>
      <c r="W247" s="9"/>
      <c r="X247" s="9"/>
      <c r="Y247" s="67"/>
    </row>
    <row r="248" spans="1:25" s="8" customFormat="1" ht="25.5">
      <c r="A248" s="49"/>
      <c r="C248" s="10"/>
      <c r="D248" s="11"/>
      <c r="E248" s="9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9"/>
      <c r="T248" s="9"/>
      <c r="U248" s="9"/>
      <c r="V248" s="9"/>
      <c r="W248" s="9"/>
      <c r="X248" s="9"/>
      <c r="Y248" s="67"/>
    </row>
    <row r="249" spans="1:25" s="8" customFormat="1" ht="25.5">
      <c r="A249" s="49"/>
      <c r="C249" s="10"/>
      <c r="D249" s="11"/>
      <c r="E249" s="9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9"/>
      <c r="T249" s="9"/>
      <c r="U249" s="9"/>
      <c r="V249" s="9"/>
      <c r="W249" s="9"/>
      <c r="X249" s="9"/>
      <c r="Y249" s="67"/>
    </row>
    <row r="250" spans="1:25" s="8" customFormat="1" ht="25.5">
      <c r="A250" s="49"/>
      <c r="C250" s="10"/>
      <c r="D250" s="11"/>
      <c r="E250" s="9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9"/>
      <c r="T250" s="9"/>
      <c r="U250" s="9"/>
      <c r="V250" s="9"/>
      <c r="W250" s="9"/>
      <c r="X250" s="9"/>
      <c r="Y250" s="67"/>
    </row>
    <row r="251" spans="1:25" s="8" customFormat="1" ht="25.5">
      <c r="A251" s="49"/>
      <c r="C251" s="10"/>
      <c r="D251" s="11"/>
      <c r="E251" s="9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9"/>
      <c r="T251" s="9"/>
      <c r="U251" s="9"/>
      <c r="V251" s="9"/>
      <c r="W251" s="9"/>
      <c r="X251" s="9"/>
      <c r="Y251" s="67"/>
    </row>
    <row r="252" spans="1:25" s="8" customFormat="1" ht="25.5">
      <c r="A252" s="49"/>
      <c r="C252" s="10"/>
      <c r="D252" s="11"/>
      <c r="E252" s="9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9"/>
      <c r="T252" s="9"/>
      <c r="U252" s="9"/>
      <c r="V252" s="9"/>
      <c r="W252" s="9"/>
      <c r="X252" s="9"/>
      <c r="Y252" s="67"/>
    </row>
    <row r="253" spans="1:25" s="8" customFormat="1" ht="25.5">
      <c r="A253" s="49"/>
      <c r="C253" s="10"/>
      <c r="D253" s="11"/>
      <c r="E253" s="9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9"/>
      <c r="T253" s="9"/>
      <c r="U253" s="9"/>
      <c r="V253" s="9"/>
      <c r="W253" s="9"/>
      <c r="X253" s="9"/>
      <c r="Y253" s="67"/>
    </row>
    <row r="254" spans="1:25" s="8" customFormat="1" ht="25.5">
      <c r="A254" s="49"/>
      <c r="C254" s="10"/>
      <c r="D254" s="11"/>
      <c r="E254" s="9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9"/>
      <c r="T254" s="9"/>
      <c r="U254" s="9"/>
      <c r="V254" s="9"/>
      <c r="W254" s="9"/>
      <c r="X254" s="9"/>
      <c r="Y254" s="67"/>
    </row>
    <row r="255" spans="1:25" s="8" customFormat="1" ht="25.5">
      <c r="A255" s="49"/>
      <c r="C255" s="10"/>
      <c r="D255" s="11"/>
      <c r="E255" s="9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9"/>
      <c r="T255" s="9"/>
      <c r="U255" s="9"/>
      <c r="V255" s="9"/>
      <c r="W255" s="9"/>
      <c r="X255" s="9"/>
      <c r="Y255" s="67"/>
    </row>
    <row r="256" spans="1:25" s="8" customFormat="1" ht="25.5">
      <c r="A256" s="49"/>
      <c r="C256" s="10"/>
      <c r="D256" s="11"/>
      <c r="E256" s="9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9"/>
      <c r="T256" s="9"/>
      <c r="U256" s="9"/>
      <c r="V256" s="9"/>
      <c r="W256" s="9"/>
      <c r="X256" s="9"/>
      <c r="Y256" s="67"/>
    </row>
    <row r="257" spans="1:25" s="8" customFormat="1" ht="25.5">
      <c r="A257" s="49"/>
      <c r="C257" s="10"/>
      <c r="D257" s="11"/>
      <c r="E257" s="9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9"/>
      <c r="T257" s="9"/>
      <c r="U257" s="9"/>
      <c r="V257" s="9"/>
      <c r="W257" s="9"/>
      <c r="X257" s="9"/>
      <c r="Y257" s="67"/>
    </row>
    <row r="258" spans="1:25" s="8" customFormat="1" ht="25.5">
      <c r="A258" s="49"/>
      <c r="C258" s="10"/>
      <c r="D258" s="11"/>
      <c r="E258" s="9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9"/>
      <c r="T258" s="9"/>
      <c r="U258" s="9"/>
      <c r="V258" s="9"/>
      <c r="W258" s="9"/>
      <c r="X258" s="9"/>
      <c r="Y258" s="67"/>
    </row>
    <row r="259" spans="1:25" s="8" customFormat="1" ht="25.5">
      <c r="A259" s="49"/>
      <c r="C259" s="10"/>
      <c r="D259" s="11"/>
      <c r="E259" s="9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9"/>
      <c r="T259" s="9"/>
      <c r="U259" s="9"/>
      <c r="V259" s="9"/>
      <c r="W259" s="9"/>
      <c r="X259" s="9"/>
      <c r="Y259" s="67"/>
    </row>
    <row r="260" spans="1:25" s="8" customFormat="1" ht="25.5">
      <c r="A260" s="49"/>
      <c r="C260" s="10"/>
      <c r="D260" s="11"/>
      <c r="E260" s="9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9"/>
      <c r="T260" s="9"/>
      <c r="U260" s="9"/>
      <c r="V260" s="9"/>
      <c r="W260" s="9"/>
      <c r="X260" s="9"/>
      <c r="Y260" s="67"/>
    </row>
    <row r="261" spans="1:25" s="8" customFormat="1" ht="25.5">
      <c r="A261" s="49"/>
      <c r="C261" s="10"/>
      <c r="D261" s="11"/>
      <c r="E261" s="9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9"/>
      <c r="T261" s="9"/>
      <c r="U261" s="9"/>
      <c r="V261" s="9"/>
      <c r="W261" s="9"/>
      <c r="X261" s="9"/>
      <c r="Y261" s="67"/>
    </row>
    <row r="262" spans="1:25" s="8" customFormat="1" ht="25.5">
      <c r="A262" s="49"/>
      <c r="C262" s="10"/>
      <c r="D262" s="11"/>
      <c r="E262" s="9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9"/>
      <c r="T262" s="9"/>
      <c r="U262" s="9"/>
      <c r="V262" s="9"/>
      <c r="W262" s="9"/>
      <c r="X262" s="9"/>
      <c r="Y262" s="67"/>
    </row>
    <row r="263" spans="1:25" s="8" customFormat="1" ht="25.5">
      <c r="A263" s="49"/>
      <c r="C263" s="10"/>
      <c r="D263" s="11"/>
      <c r="E263" s="9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9"/>
      <c r="T263" s="9"/>
      <c r="U263" s="9"/>
      <c r="V263" s="9"/>
      <c r="W263" s="9"/>
      <c r="X263" s="9"/>
      <c r="Y263" s="67"/>
    </row>
    <row r="264" spans="1:25" s="8" customFormat="1" ht="25.5">
      <c r="A264" s="49"/>
      <c r="C264" s="10"/>
      <c r="D264" s="11"/>
      <c r="E264" s="9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9"/>
      <c r="T264" s="9"/>
      <c r="U264" s="9"/>
      <c r="V264" s="9"/>
      <c r="W264" s="9"/>
      <c r="X264" s="9"/>
      <c r="Y264" s="67"/>
    </row>
    <row r="265" spans="1:25" s="8" customFormat="1" ht="25.5">
      <c r="A265" s="49"/>
      <c r="C265" s="10"/>
      <c r="D265" s="11"/>
      <c r="E265" s="9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9"/>
      <c r="T265" s="9"/>
      <c r="U265" s="9"/>
      <c r="V265" s="9"/>
      <c r="W265" s="9"/>
      <c r="X265" s="9"/>
      <c r="Y265" s="67"/>
    </row>
    <row r="266" spans="1:25" s="8" customFormat="1" ht="25.5">
      <c r="A266" s="49"/>
      <c r="C266" s="10"/>
      <c r="D266" s="11"/>
      <c r="E266" s="9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9"/>
      <c r="T266" s="9"/>
      <c r="U266" s="9"/>
      <c r="V266" s="9"/>
      <c r="W266" s="9"/>
      <c r="X266" s="9"/>
      <c r="Y266" s="67"/>
    </row>
    <row r="267" spans="1:25" s="8" customFormat="1" ht="25.5">
      <c r="A267" s="49"/>
      <c r="C267" s="10"/>
      <c r="D267" s="11"/>
      <c r="E267" s="9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9"/>
      <c r="T267" s="9"/>
      <c r="U267" s="9"/>
      <c r="V267" s="9"/>
      <c r="W267" s="9"/>
      <c r="X267" s="9"/>
      <c r="Y267" s="67"/>
    </row>
    <row r="268" spans="1:25" s="8" customFormat="1" ht="25.5">
      <c r="A268" s="49"/>
      <c r="C268" s="10"/>
      <c r="D268" s="11"/>
      <c r="E268" s="9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9"/>
      <c r="T268" s="9"/>
      <c r="U268" s="9"/>
      <c r="V268" s="9"/>
      <c r="W268" s="9"/>
      <c r="X268" s="9"/>
      <c r="Y268" s="67"/>
    </row>
    <row r="269" spans="1:25" s="8" customFormat="1" ht="25.5">
      <c r="A269" s="49"/>
      <c r="C269" s="10"/>
      <c r="D269" s="11"/>
      <c r="E269" s="9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9"/>
      <c r="T269" s="9"/>
      <c r="U269" s="9"/>
      <c r="V269" s="9"/>
      <c r="W269" s="9"/>
      <c r="X269" s="9"/>
      <c r="Y269" s="67"/>
    </row>
    <row r="270" spans="1:25" s="8" customFormat="1" ht="25.5">
      <c r="A270" s="49"/>
      <c r="C270" s="10"/>
      <c r="D270" s="11"/>
      <c r="E270" s="9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9"/>
      <c r="T270" s="9"/>
      <c r="U270" s="9"/>
      <c r="V270" s="9"/>
      <c r="W270" s="9"/>
      <c r="X270" s="9"/>
      <c r="Y270" s="67"/>
    </row>
    <row r="271" spans="1:25" s="8" customFormat="1" ht="25.5">
      <c r="A271" s="49"/>
      <c r="C271" s="10"/>
      <c r="D271" s="11"/>
      <c r="E271" s="9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9"/>
      <c r="T271" s="9"/>
      <c r="U271" s="9"/>
      <c r="V271" s="9"/>
      <c r="W271" s="9"/>
      <c r="X271" s="9"/>
      <c r="Y271" s="67"/>
    </row>
    <row r="272" spans="1:25" s="8" customFormat="1" ht="25.5">
      <c r="A272" s="49"/>
      <c r="C272" s="10"/>
      <c r="D272" s="11"/>
      <c r="E272" s="9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9"/>
      <c r="T272" s="9"/>
      <c r="U272" s="9"/>
      <c r="V272" s="9"/>
      <c r="W272" s="9"/>
      <c r="X272" s="9"/>
      <c r="Y272" s="67"/>
    </row>
    <row r="273" spans="1:25" s="8" customFormat="1" ht="25.5">
      <c r="A273" s="49"/>
      <c r="C273" s="10"/>
      <c r="D273" s="11"/>
      <c r="E273" s="9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9"/>
      <c r="T273" s="9"/>
      <c r="U273" s="9"/>
      <c r="V273" s="9"/>
      <c r="W273" s="9"/>
      <c r="X273" s="9"/>
      <c r="Y273" s="67"/>
    </row>
    <row r="274" spans="1:25" s="8" customFormat="1" ht="25.5">
      <c r="A274" s="49"/>
      <c r="C274" s="10"/>
      <c r="D274" s="11"/>
      <c r="E274" s="9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9"/>
      <c r="T274" s="9"/>
      <c r="U274" s="9"/>
      <c r="V274" s="9"/>
      <c r="W274" s="9"/>
      <c r="X274" s="9"/>
      <c r="Y274" s="67"/>
    </row>
    <row r="275" spans="1:25" s="8" customFormat="1" ht="25.5">
      <c r="A275" s="49"/>
      <c r="C275" s="10"/>
      <c r="D275" s="11"/>
      <c r="E275" s="9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9"/>
      <c r="T275" s="9"/>
      <c r="U275" s="9"/>
      <c r="V275" s="9"/>
      <c r="W275" s="9"/>
      <c r="X275" s="9"/>
      <c r="Y275" s="67"/>
    </row>
    <row r="276" spans="1:25" s="8" customFormat="1" ht="25.5">
      <c r="A276" s="49"/>
      <c r="C276" s="10"/>
      <c r="D276" s="11"/>
      <c r="E276" s="9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9"/>
      <c r="T276" s="9"/>
      <c r="U276" s="9"/>
      <c r="V276" s="9"/>
      <c r="W276" s="9"/>
      <c r="X276" s="9"/>
      <c r="Y276" s="67"/>
    </row>
    <row r="277" spans="1:25" s="8" customFormat="1" ht="25.5">
      <c r="A277" s="49"/>
      <c r="C277" s="10"/>
      <c r="D277" s="11"/>
      <c r="E277" s="9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9"/>
      <c r="T277" s="9"/>
      <c r="U277" s="9"/>
      <c r="V277" s="9"/>
      <c r="W277" s="9"/>
      <c r="X277" s="9"/>
      <c r="Y277" s="67"/>
    </row>
    <row r="278" spans="1:25" s="8" customFormat="1" ht="25.5">
      <c r="A278" s="49"/>
      <c r="C278" s="10"/>
      <c r="D278" s="11"/>
      <c r="E278" s="9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9"/>
      <c r="T278" s="9"/>
      <c r="U278" s="9"/>
      <c r="V278" s="9"/>
      <c r="W278" s="9"/>
      <c r="X278" s="9"/>
      <c r="Y278" s="67"/>
    </row>
    <row r="279" spans="1:25" s="8" customFormat="1" ht="25.5">
      <c r="A279" s="49"/>
      <c r="C279" s="10"/>
      <c r="D279" s="11"/>
      <c r="E279" s="9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9"/>
      <c r="T279" s="9"/>
      <c r="U279" s="9"/>
      <c r="V279" s="9"/>
      <c r="W279" s="9"/>
      <c r="X279" s="9"/>
      <c r="Y279" s="67"/>
    </row>
    <row r="280" spans="1:25" s="8" customFormat="1" ht="25.5">
      <c r="A280" s="49"/>
      <c r="C280" s="10"/>
      <c r="D280" s="11"/>
      <c r="E280" s="9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9"/>
      <c r="T280" s="9"/>
      <c r="U280" s="9"/>
      <c r="V280" s="9"/>
      <c r="W280" s="9"/>
      <c r="X280" s="9"/>
      <c r="Y280" s="67"/>
    </row>
    <row r="281" spans="1:25" s="8" customFormat="1" ht="25.5">
      <c r="A281" s="49"/>
      <c r="C281" s="10"/>
      <c r="D281" s="11"/>
      <c r="E281" s="9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9"/>
      <c r="T281" s="9"/>
      <c r="U281" s="9"/>
      <c r="V281" s="9"/>
      <c r="W281" s="9"/>
      <c r="X281" s="9"/>
      <c r="Y281" s="67"/>
    </row>
    <row r="282" spans="1:25" s="8" customFormat="1" ht="25.5">
      <c r="A282" s="49"/>
      <c r="C282" s="10"/>
      <c r="D282" s="11"/>
      <c r="E282" s="9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9"/>
      <c r="T282" s="9"/>
      <c r="U282" s="9"/>
      <c r="V282" s="9"/>
      <c r="W282" s="9"/>
      <c r="X282" s="9"/>
      <c r="Y282" s="67"/>
    </row>
    <row r="283" spans="1:25" s="8" customFormat="1" ht="25.5">
      <c r="A283" s="49"/>
      <c r="C283" s="10"/>
      <c r="D283" s="11"/>
      <c r="E283" s="9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9"/>
      <c r="T283" s="9"/>
      <c r="U283" s="9"/>
      <c r="V283" s="9"/>
      <c r="W283" s="9"/>
      <c r="X283" s="9"/>
      <c r="Y283" s="67"/>
    </row>
    <row r="284" spans="1:25" s="8" customFormat="1" ht="25.5">
      <c r="A284" s="49"/>
      <c r="C284" s="10"/>
      <c r="D284" s="11"/>
      <c r="E284" s="9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9"/>
      <c r="T284" s="9"/>
      <c r="U284" s="9"/>
      <c r="V284" s="9"/>
      <c r="W284" s="9"/>
      <c r="X284" s="9"/>
      <c r="Y284" s="67"/>
    </row>
    <row r="285" spans="1:25" s="8" customFormat="1" ht="25.5">
      <c r="A285" s="49"/>
      <c r="C285" s="10"/>
      <c r="D285" s="11"/>
      <c r="E285" s="9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9"/>
      <c r="T285" s="9"/>
      <c r="U285" s="9"/>
      <c r="V285" s="9"/>
      <c r="W285" s="9"/>
      <c r="X285" s="9"/>
      <c r="Y285" s="67"/>
    </row>
    <row r="286" spans="1:25" s="8" customFormat="1" ht="25.5">
      <c r="A286" s="49"/>
      <c r="C286" s="10"/>
      <c r="D286" s="11"/>
      <c r="E286" s="9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9"/>
      <c r="T286" s="9"/>
      <c r="U286" s="9"/>
      <c r="V286" s="9"/>
      <c r="W286" s="9"/>
      <c r="X286" s="9"/>
      <c r="Y286" s="67"/>
    </row>
    <row r="287" spans="1:25" s="8" customFormat="1" ht="25.5">
      <c r="A287" s="49"/>
      <c r="C287" s="10"/>
      <c r="D287" s="11"/>
      <c r="E287" s="9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9"/>
      <c r="T287" s="9"/>
      <c r="U287" s="9"/>
      <c r="V287" s="9"/>
      <c r="W287" s="9"/>
      <c r="X287" s="9"/>
      <c r="Y287" s="67"/>
    </row>
    <row r="288" spans="1:25" s="8" customFormat="1" ht="25.5">
      <c r="A288" s="49"/>
      <c r="C288" s="10"/>
      <c r="D288" s="11"/>
      <c r="E288" s="9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9"/>
      <c r="T288" s="9"/>
      <c r="U288" s="9"/>
      <c r="V288" s="9"/>
      <c r="W288" s="9"/>
      <c r="X288" s="9"/>
      <c r="Y288" s="67"/>
    </row>
    <row r="289" spans="1:25" s="8" customFormat="1" ht="25.5">
      <c r="A289" s="49"/>
      <c r="C289" s="10"/>
      <c r="D289" s="11"/>
      <c r="E289" s="9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9"/>
      <c r="T289" s="9"/>
      <c r="U289" s="9"/>
      <c r="V289" s="9"/>
      <c r="W289" s="9"/>
      <c r="X289" s="9"/>
      <c r="Y289" s="67"/>
    </row>
    <row r="290" spans="1:25" s="8" customFormat="1" ht="25.5">
      <c r="A290" s="49"/>
      <c r="C290" s="10"/>
      <c r="D290" s="11"/>
      <c r="E290" s="9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9"/>
      <c r="T290" s="9"/>
      <c r="U290" s="9"/>
      <c r="V290" s="9"/>
      <c r="W290" s="9"/>
      <c r="X290" s="9"/>
      <c r="Y290" s="67"/>
    </row>
    <row r="291" spans="1:25" s="8" customFormat="1" ht="25.5">
      <c r="A291" s="49"/>
      <c r="C291" s="10"/>
      <c r="D291" s="11"/>
      <c r="E291" s="9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9"/>
      <c r="T291" s="9"/>
      <c r="U291" s="9"/>
      <c r="V291" s="9"/>
      <c r="W291" s="9"/>
      <c r="X291" s="9"/>
      <c r="Y291" s="67"/>
    </row>
    <row r="292" spans="1:25" s="8" customFormat="1" ht="25.5">
      <c r="A292" s="49"/>
      <c r="C292" s="10"/>
      <c r="D292" s="11"/>
      <c r="E292" s="9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9"/>
      <c r="T292" s="9"/>
      <c r="U292" s="9"/>
      <c r="V292" s="9"/>
      <c r="W292" s="9"/>
      <c r="X292" s="9"/>
      <c r="Y292" s="67"/>
    </row>
    <row r="293" spans="19:24" ht="25.5">
      <c r="S293" s="45"/>
      <c r="T293" s="45"/>
      <c r="U293" s="45"/>
      <c r="V293" s="45"/>
      <c r="W293" s="45"/>
      <c r="X293" s="45"/>
    </row>
    <row r="294" spans="19:24" ht="25.5">
      <c r="S294" s="45"/>
      <c r="T294" s="45"/>
      <c r="U294" s="45"/>
      <c r="V294" s="45"/>
      <c r="W294" s="45"/>
      <c r="X294" s="45"/>
    </row>
    <row r="295" spans="19:24" ht="25.5">
      <c r="S295" s="45"/>
      <c r="T295" s="45"/>
      <c r="U295" s="45"/>
      <c r="V295" s="45"/>
      <c r="W295" s="45"/>
      <c r="X295" s="45"/>
    </row>
    <row r="296" spans="19:24" ht="25.5">
      <c r="S296" s="45"/>
      <c r="T296" s="45"/>
      <c r="U296" s="45"/>
      <c r="V296" s="45"/>
      <c r="W296" s="45"/>
      <c r="X296" s="45"/>
    </row>
    <row r="297" spans="19:24" ht="25.5">
      <c r="S297" s="45"/>
      <c r="T297" s="45"/>
      <c r="U297" s="45"/>
      <c r="V297" s="45"/>
      <c r="W297" s="45"/>
      <c r="X297" s="45"/>
    </row>
    <row r="298" spans="19:24" ht="25.5">
      <c r="S298" s="45"/>
      <c r="T298" s="45"/>
      <c r="U298" s="45"/>
      <c r="V298" s="45"/>
      <c r="W298" s="45"/>
      <c r="X298" s="45"/>
    </row>
    <row r="299" spans="19:24" ht="25.5">
      <c r="S299" s="45"/>
      <c r="T299" s="45"/>
      <c r="U299" s="45"/>
      <c r="V299" s="45"/>
      <c r="W299" s="45"/>
      <c r="X299" s="45"/>
    </row>
    <row r="300" spans="19:24" ht="25.5">
      <c r="S300" s="45"/>
      <c r="T300" s="45"/>
      <c r="U300" s="45"/>
      <c r="V300" s="45"/>
      <c r="W300" s="45"/>
      <c r="X300" s="45"/>
    </row>
    <row r="301" spans="19:24" ht="25.5">
      <c r="S301" s="45"/>
      <c r="T301" s="45"/>
      <c r="U301" s="45"/>
      <c r="V301" s="45"/>
      <c r="W301" s="45"/>
      <c r="X301" s="45"/>
    </row>
    <row r="302" spans="19:24" ht="25.5">
      <c r="S302" s="45"/>
      <c r="T302" s="45"/>
      <c r="U302" s="45"/>
      <c r="V302" s="45"/>
      <c r="W302" s="45"/>
      <c r="X302" s="45"/>
    </row>
    <row r="303" spans="19:24" ht="25.5">
      <c r="S303" s="45"/>
      <c r="T303" s="45"/>
      <c r="U303" s="45"/>
      <c r="V303" s="45"/>
      <c r="W303" s="45"/>
      <c r="X303" s="45"/>
    </row>
    <row r="304" spans="19:24" ht="25.5">
      <c r="S304" s="45"/>
      <c r="T304" s="45"/>
      <c r="U304" s="45"/>
      <c r="V304" s="45"/>
      <c r="W304" s="45"/>
      <c r="X304" s="45"/>
    </row>
    <row r="305" spans="19:24" ht="25.5">
      <c r="S305" s="45"/>
      <c r="T305" s="45"/>
      <c r="U305" s="45"/>
      <c r="V305" s="45"/>
      <c r="W305" s="45"/>
      <c r="X305" s="45"/>
    </row>
    <row r="306" spans="19:24" ht="25.5">
      <c r="S306" s="45"/>
      <c r="T306" s="45"/>
      <c r="U306" s="45"/>
      <c r="V306" s="45"/>
      <c r="W306" s="45"/>
      <c r="X306" s="45"/>
    </row>
    <row r="307" spans="19:24" ht="25.5">
      <c r="S307" s="45"/>
      <c r="T307" s="45"/>
      <c r="U307" s="45"/>
      <c r="V307" s="45"/>
      <c r="W307" s="45"/>
      <c r="X307" s="45"/>
    </row>
    <row r="308" spans="19:24" ht="25.5">
      <c r="S308" s="45"/>
      <c r="T308" s="45"/>
      <c r="U308" s="45"/>
      <c r="V308" s="45"/>
      <c r="W308" s="45"/>
      <c r="X308" s="45"/>
    </row>
    <row r="309" spans="19:24" ht="25.5">
      <c r="S309" s="45"/>
      <c r="T309" s="45"/>
      <c r="U309" s="45"/>
      <c r="V309" s="45"/>
      <c r="W309" s="45"/>
      <c r="X309" s="45"/>
    </row>
    <row r="310" spans="19:24" ht="25.5">
      <c r="S310" s="45"/>
      <c r="T310" s="45"/>
      <c r="U310" s="45"/>
      <c r="V310" s="45"/>
      <c r="W310" s="45"/>
      <c r="X310" s="45"/>
    </row>
    <row r="311" spans="19:24" ht="25.5">
      <c r="S311" s="45"/>
      <c r="T311" s="45"/>
      <c r="U311" s="45"/>
      <c r="V311" s="45"/>
      <c r="W311" s="45"/>
      <c r="X311" s="45"/>
    </row>
    <row r="312" spans="19:24" ht="25.5">
      <c r="S312" s="45"/>
      <c r="T312" s="45"/>
      <c r="U312" s="45"/>
      <c r="V312" s="45"/>
      <c r="W312" s="45"/>
      <c r="X312" s="45"/>
    </row>
    <row r="313" spans="19:24" ht="25.5">
      <c r="S313" s="45"/>
      <c r="T313" s="45"/>
      <c r="U313" s="45"/>
      <c r="V313" s="45"/>
      <c r="W313" s="45"/>
      <c r="X313" s="45"/>
    </row>
    <row r="314" spans="19:24" ht="25.5">
      <c r="S314" s="45"/>
      <c r="T314" s="45"/>
      <c r="U314" s="45"/>
      <c r="V314" s="45"/>
      <c r="W314" s="45"/>
      <c r="X314" s="45"/>
    </row>
    <row r="315" spans="19:24" ht="25.5">
      <c r="S315" s="45"/>
      <c r="T315" s="45"/>
      <c r="U315" s="45"/>
      <c r="V315" s="45"/>
      <c r="W315" s="45"/>
      <c r="X315" s="45"/>
    </row>
    <row r="316" spans="19:24" ht="25.5">
      <c r="S316" s="45"/>
      <c r="T316" s="45"/>
      <c r="U316" s="45"/>
      <c r="V316" s="45"/>
      <c r="W316" s="45"/>
      <c r="X316" s="45"/>
    </row>
    <row r="317" spans="19:24" ht="25.5">
      <c r="S317" s="45"/>
      <c r="T317" s="45"/>
      <c r="U317" s="45"/>
      <c r="V317" s="45"/>
      <c r="W317" s="45"/>
      <c r="X317" s="45"/>
    </row>
    <row r="318" spans="19:24" ht="25.5">
      <c r="S318" s="45"/>
      <c r="T318" s="45"/>
      <c r="U318" s="45"/>
      <c r="V318" s="45"/>
      <c r="W318" s="45"/>
      <c r="X318" s="45"/>
    </row>
    <row r="319" spans="19:24" ht="25.5">
      <c r="S319" s="45"/>
      <c r="T319" s="45"/>
      <c r="U319" s="45"/>
      <c r="V319" s="45"/>
      <c r="W319" s="45"/>
      <c r="X319" s="45"/>
    </row>
    <row r="320" spans="19:24" ht="25.5">
      <c r="S320" s="45"/>
      <c r="T320" s="45"/>
      <c r="U320" s="45"/>
      <c r="V320" s="45"/>
      <c r="W320" s="45"/>
      <c r="X320" s="45"/>
    </row>
    <row r="321" spans="19:24" ht="25.5">
      <c r="S321" s="45"/>
      <c r="T321" s="45"/>
      <c r="U321" s="45"/>
      <c r="V321" s="45"/>
      <c r="W321" s="45"/>
      <c r="X321" s="45"/>
    </row>
    <row r="322" spans="19:24" ht="25.5">
      <c r="S322" s="45"/>
      <c r="T322" s="45"/>
      <c r="U322" s="45"/>
      <c r="V322" s="45"/>
      <c r="W322" s="45"/>
      <c r="X322" s="45"/>
    </row>
    <row r="323" spans="19:24" ht="25.5">
      <c r="S323" s="45"/>
      <c r="T323" s="45"/>
      <c r="U323" s="45"/>
      <c r="V323" s="45"/>
      <c r="W323" s="45"/>
      <c r="X323" s="45"/>
    </row>
    <row r="324" spans="19:24" ht="25.5">
      <c r="S324" s="45"/>
      <c r="T324" s="45"/>
      <c r="U324" s="45"/>
      <c r="V324" s="45"/>
      <c r="W324" s="45"/>
      <c r="X324" s="45"/>
    </row>
    <row r="325" spans="19:24" ht="25.5">
      <c r="S325" s="45"/>
      <c r="T325" s="45"/>
      <c r="U325" s="45"/>
      <c r="V325" s="45"/>
      <c r="W325" s="45"/>
      <c r="X325" s="45"/>
    </row>
    <row r="326" spans="19:24" ht="25.5">
      <c r="S326" s="45"/>
      <c r="T326" s="45"/>
      <c r="U326" s="45"/>
      <c r="V326" s="45"/>
      <c r="W326" s="45"/>
      <c r="X326" s="45"/>
    </row>
    <row r="327" spans="19:24" ht="25.5">
      <c r="S327" s="45"/>
      <c r="T327" s="45"/>
      <c r="U327" s="45"/>
      <c r="V327" s="45"/>
      <c r="W327" s="45"/>
      <c r="X327" s="45"/>
    </row>
    <row r="328" spans="19:24" ht="25.5">
      <c r="S328" s="45"/>
      <c r="T328" s="45"/>
      <c r="U328" s="45"/>
      <c r="V328" s="45"/>
      <c r="W328" s="45"/>
      <c r="X328" s="45"/>
    </row>
    <row r="329" spans="19:24" ht="25.5">
      <c r="S329" s="45"/>
      <c r="T329" s="45"/>
      <c r="U329" s="45"/>
      <c r="V329" s="45"/>
      <c r="W329" s="45"/>
      <c r="X329" s="45"/>
    </row>
    <row r="330" spans="19:24" ht="25.5">
      <c r="S330" s="45"/>
      <c r="T330" s="45"/>
      <c r="U330" s="45"/>
      <c r="V330" s="45"/>
      <c r="W330" s="45"/>
      <c r="X330" s="45"/>
    </row>
    <row r="331" spans="19:24" ht="25.5">
      <c r="S331" s="45"/>
      <c r="T331" s="45"/>
      <c r="U331" s="45"/>
      <c r="V331" s="45"/>
      <c r="W331" s="45"/>
      <c r="X331" s="45"/>
    </row>
    <row r="332" spans="19:24" ht="25.5">
      <c r="S332" s="45"/>
      <c r="T332" s="45"/>
      <c r="U332" s="45"/>
      <c r="V332" s="45"/>
      <c r="W332" s="45"/>
      <c r="X332" s="45"/>
    </row>
    <row r="333" spans="19:24" ht="25.5">
      <c r="S333" s="45"/>
      <c r="T333" s="45"/>
      <c r="U333" s="45"/>
      <c r="V333" s="45"/>
      <c r="W333" s="45"/>
      <c r="X333" s="45"/>
    </row>
    <row r="334" spans="19:24" ht="25.5">
      <c r="S334" s="45"/>
      <c r="T334" s="45"/>
      <c r="U334" s="45"/>
      <c r="V334" s="45"/>
      <c r="W334" s="45"/>
      <c r="X334" s="45"/>
    </row>
    <row r="335" spans="19:24" ht="25.5">
      <c r="S335" s="45"/>
      <c r="T335" s="45"/>
      <c r="U335" s="45"/>
      <c r="V335" s="45"/>
      <c r="W335" s="45"/>
      <c r="X335" s="45"/>
    </row>
    <row r="336" spans="19:24" ht="25.5">
      <c r="S336" s="45"/>
      <c r="T336" s="45"/>
      <c r="U336" s="45"/>
      <c r="V336" s="45"/>
      <c r="W336" s="45"/>
      <c r="X336" s="45"/>
    </row>
    <row r="337" spans="19:24" ht="25.5">
      <c r="S337" s="45"/>
      <c r="T337" s="45"/>
      <c r="U337" s="45"/>
      <c r="V337" s="45"/>
      <c r="W337" s="45"/>
      <c r="X337" s="45"/>
    </row>
    <row r="338" spans="19:24" ht="25.5">
      <c r="S338" s="45"/>
      <c r="T338" s="45"/>
      <c r="U338" s="45"/>
      <c r="V338" s="45"/>
      <c r="W338" s="45"/>
      <c r="X338" s="45"/>
    </row>
    <row r="339" spans="19:24" ht="25.5">
      <c r="S339" s="45"/>
      <c r="T339" s="45"/>
      <c r="U339" s="45"/>
      <c r="V339" s="45"/>
      <c r="W339" s="45"/>
      <c r="X339" s="45"/>
    </row>
    <row r="340" spans="19:24" ht="25.5">
      <c r="S340" s="45"/>
      <c r="T340" s="45"/>
      <c r="U340" s="45"/>
      <c r="V340" s="45"/>
      <c r="W340" s="45"/>
      <c r="X340" s="45"/>
    </row>
  </sheetData>
  <mergeCells count="8">
    <mergeCell ref="A3:U3"/>
    <mergeCell ref="A1:U1"/>
    <mergeCell ref="A125:B125"/>
    <mergeCell ref="A4:U4"/>
    <mergeCell ref="S9:U9"/>
    <mergeCell ref="A6:U6"/>
    <mergeCell ref="S15:U15"/>
    <mergeCell ref="S21:U21"/>
  </mergeCells>
  <printOptions horizontalCentered="1"/>
  <pageMargins left="0" right="0" top="0" bottom="0" header="0" footer="0"/>
  <pageSetup horizontalDpi="300" verticalDpi="300" orientation="portrait" paperSize="9" scale="45" r:id="rId2"/>
  <rowBreaks count="1" manualBreakCount="1">
    <brk id="71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A356"/>
  <sheetViews>
    <sheetView showGridLines="0" tabSelected="1" zoomScale="65" zoomScaleNormal="65" workbookViewId="0" topLeftCell="A1">
      <selection activeCell="C9" sqref="C9"/>
    </sheetView>
  </sheetViews>
  <sheetFormatPr defaultColWidth="11.421875" defaultRowHeight="12.75"/>
  <cols>
    <col min="1" max="1" width="5.7109375" style="54" customWidth="1"/>
    <col min="2" max="2" width="38.140625" style="43" bestFit="1" customWidth="1"/>
    <col min="3" max="3" width="12.57421875" style="44" customWidth="1"/>
    <col min="4" max="4" width="12.57421875" style="46" customWidth="1"/>
    <col min="5" max="5" width="0.13671875" style="45" customWidth="1"/>
    <col min="6" max="6" width="9.7109375" style="46" customWidth="1"/>
    <col min="7" max="7" width="0.13671875" style="46" customWidth="1"/>
    <col min="8" max="8" width="9.7109375" style="46" customWidth="1"/>
    <col min="9" max="9" width="0.13671875" style="46" customWidth="1"/>
    <col min="10" max="10" width="9.7109375" style="46" customWidth="1"/>
    <col min="11" max="11" width="0.13671875" style="46" customWidth="1"/>
    <col min="12" max="12" width="9.7109375" style="46" customWidth="1"/>
    <col min="13" max="13" width="0.13671875" style="46" customWidth="1"/>
    <col min="14" max="14" width="9.7109375" style="46" customWidth="1"/>
    <col min="15" max="15" width="0.13671875" style="46" customWidth="1"/>
    <col min="16" max="16" width="9.7109375" style="46" customWidth="1"/>
    <col min="17" max="17" width="16.7109375" style="46" customWidth="1"/>
    <col min="18" max="18" width="15.28125" style="46" customWidth="1"/>
    <col min="19" max="19" width="10.7109375" style="64" customWidth="1"/>
    <col min="20" max="20" width="5.7109375" style="64" customWidth="1"/>
    <col min="21" max="24" width="6.7109375" style="64" customWidth="1"/>
    <col min="25" max="25" width="9.8515625" style="73" hidden="1" customWidth="1"/>
    <col min="26" max="26" width="15.00390625" style="43" bestFit="1" customWidth="1"/>
    <col min="27" max="34" width="3.7109375" style="43" customWidth="1"/>
    <col min="35" max="16384" width="11.421875" style="43" customWidth="1"/>
  </cols>
  <sheetData>
    <row r="1" spans="1:25" s="8" customFormat="1" ht="61.5">
      <c r="A1" s="237" t="s">
        <v>38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58"/>
      <c r="W1" s="58"/>
      <c r="X1" s="58"/>
      <c r="Y1" s="67"/>
    </row>
    <row r="2" spans="1:25" s="56" customFormat="1" ht="9" customHeight="1">
      <c r="A2" s="55"/>
      <c r="B2" s="55"/>
      <c r="C2" s="55"/>
      <c r="D2" s="7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235"/>
      <c r="U2" s="55"/>
      <c r="V2" s="59"/>
      <c r="W2" s="59"/>
      <c r="X2" s="59"/>
      <c r="Y2" s="68"/>
    </row>
    <row r="3" spans="1:25" s="8" customFormat="1" ht="26.25">
      <c r="A3" s="236" t="s">
        <v>197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60"/>
      <c r="W3" s="60"/>
      <c r="X3" s="60"/>
      <c r="Y3" s="67"/>
    </row>
    <row r="4" spans="1:25" s="8" customFormat="1" ht="11.2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60"/>
      <c r="W4" s="60"/>
      <c r="X4" s="60"/>
      <c r="Y4" s="67"/>
    </row>
    <row r="5" spans="1:25" s="8" customFormat="1" ht="5.25" customHeight="1">
      <c r="A5" s="50"/>
      <c r="B5" s="7"/>
      <c r="C5" s="10"/>
      <c r="D5" s="11"/>
      <c r="E5" s="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60"/>
      <c r="T5" s="60"/>
      <c r="U5" s="60"/>
      <c r="V5" s="60"/>
      <c r="W5" s="60"/>
      <c r="X5" s="60"/>
      <c r="Y5" s="67"/>
    </row>
    <row r="6" spans="1:25" s="8" customFormat="1" ht="27" customHeight="1">
      <c r="A6" s="239" t="s">
        <v>196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60"/>
      <c r="W6" s="60"/>
      <c r="X6" s="60"/>
      <c r="Y6" s="67"/>
    </row>
    <row r="7" spans="1:25" s="8" customFormat="1" ht="19.5" customHeight="1">
      <c r="A7" s="50"/>
      <c r="B7" s="7"/>
      <c r="C7" s="10"/>
      <c r="D7" s="11"/>
      <c r="E7" s="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60"/>
      <c r="T7" s="60"/>
      <c r="U7" s="60"/>
      <c r="V7" s="60"/>
      <c r="W7" s="60"/>
      <c r="X7" s="60"/>
      <c r="Y7" s="67"/>
    </row>
    <row r="8" spans="1:25" s="8" customFormat="1" ht="25.5">
      <c r="A8" s="47" t="s">
        <v>21</v>
      </c>
      <c r="B8" s="12" t="s">
        <v>79</v>
      </c>
      <c r="C8" s="10"/>
      <c r="D8" s="11"/>
      <c r="E8" s="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60"/>
      <c r="T8" s="60"/>
      <c r="U8" s="60"/>
      <c r="V8" s="60"/>
      <c r="W8" s="60"/>
      <c r="X8" s="60"/>
      <c r="Y8" s="67"/>
    </row>
    <row r="9" spans="1:25" s="8" customFormat="1" ht="26.25">
      <c r="A9" s="49"/>
      <c r="B9" s="13" t="s">
        <v>2</v>
      </c>
      <c r="C9" s="10"/>
      <c r="D9" s="11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240"/>
      <c r="T9" s="240"/>
      <c r="U9" s="240"/>
      <c r="V9" s="60"/>
      <c r="W9" s="60"/>
      <c r="X9" s="60"/>
      <c r="Y9" s="67"/>
    </row>
    <row r="10" spans="1:25" s="7" customFormat="1" ht="26.25">
      <c r="A10" s="49" t="s">
        <v>25</v>
      </c>
      <c r="B10" s="13" t="s">
        <v>22</v>
      </c>
      <c r="C10" s="14"/>
      <c r="D10" s="9"/>
      <c r="E10" s="9"/>
      <c r="F10" s="9" t="s">
        <v>9</v>
      </c>
      <c r="G10" s="9"/>
      <c r="H10" s="9" t="s">
        <v>173</v>
      </c>
      <c r="I10" s="9"/>
      <c r="J10" s="9"/>
      <c r="K10" s="9"/>
      <c r="L10" s="9"/>
      <c r="M10" s="9"/>
      <c r="N10" s="9"/>
      <c r="O10" s="9"/>
      <c r="P10" s="9"/>
      <c r="Q10" s="1" t="s">
        <v>77</v>
      </c>
      <c r="R10" s="65" t="s">
        <v>1</v>
      </c>
      <c r="S10" s="75" t="s">
        <v>78</v>
      </c>
      <c r="T10" s="6"/>
      <c r="U10" s="6"/>
      <c r="V10" s="60"/>
      <c r="W10" s="60"/>
      <c r="X10" s="60"/>
      <c r="Y10" s="69"/>
    </row>
    <row r="11" spans="1:25" s="7" customFormat="1" ht="15" customHeight="1">
      <c r="A11" s="51"/>
      <c r="B11" s="15"/>
      <c r="C11" s="16"/>
      <c r="D11" s="17"/>
      <c r="E11" s="17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61"/>
      <c r="T11" s="61"/>
      <c r="U11" s="61"/>
      <c r="V11" s="60"/>
      <c r="W11" s="60"/>
      <c r="X11" s="60"/>
      <c r="Y11" s="69"/>
    </row>
    <row r="12" spans="1:25" s="2" customFormat="1" ht="21.75" customHeight="1">
      <c r="A12" s="52" t="s">
        <v>83</v>
      </c>
      <c r="B12" s="18" t="s">
        <v>6</v>
      </c>
      <c r="C12" s="19"/>
      <c r="D12" s="20"/>
      <c r="E12" s="20"/>
      <c r="F12" s="20">
        <v>359</v>
      </c>
      <c r="G12" s="20"/>
      <c r="H12" s="20">
        <v>376</v>
      </c>
      <c r="I12" s="20"/>
      <c r="J12" s="20"/>
      <c r="K12" s="20"/>
      <c r="L12" s="20"/>
      <c r="M12" s="20"/>
      <c r="N12" s="20"/>
      <c r="O12" s="20"/>
      <c r="P12" s="20"/>
      <c r="Q12" s="20">
        <f>SUM(F12:P12)</f>
        <v>735</v>
      </c>
      <c r="R12" s="21">
        <f>$Q:$Q/24</f>
        <v>30.625</v>
      </c>
      <c r="S12" s="20">
        <v>4</v>
      </c>
      <c r="T12" s="20" t="s">
        <v>3</v>
      </c>
      <c r="U12" s="20">
        <v>0</v>
      </c>
      <c r="V12" s="6"/>
      <c r="W12" s="6"/>
      <c r="X12" s="6"/>
      <c r="Y12" s="70"/>
    </row>
    <row r="13" spans="1:25" s="2" customFormat="1" ht="21.75" customHeight="1">
      <c r="A13" s="52" t="s">
        <v>84</v>
      </c>
      <c r="B13" s="18" t="s">
        <v>17</v>
      </c>
      <c r="C13" s="19"/>
      <c r="D13" s="20"/>
      <c r="E13" s="20"/>
      <c r="F13" s="20">
        <v>397</v>
      </c>
      <c r="G13" s="20"/>
      <c r="H13" s="20">
        <v>436</v>
      </c>
      <c r="I13" s="20"/>
      <c r="J13" s="20"/>
      <c r="K13" s="20"/>
      <c r="L13" s="20"/>
      <c r="M13" s="20"/>
      <c r="N13" s="20"/>
      <c r="O13" s="20"/>
      <c r="P13" s="20"/>
      <c r="Q13" s="20">
        <f>SUM(F13:P13)</f>
        <v>833</v>
      </c>
      <c r="R13" s="21">
        <f>$Q:$Q/24</f>
        <v>34.708333333333336</v>
      </c>
      <c r="S13" s="20">
        <v>0</v>
      </c>
      <c r="T13" s="20" t="s">
        <v>3</v>
      </c>
      <c r="U13" s="20">
        <v>4</v>
      </c>
      <c r="V13" s="6"/>
      <c r="W13" s="6"/>
      <c r="X13" s="6"/>
      <c r="Y13" s="70"/>
    </row>
    <row r="14" spans="1:25" s="2" customFormat="1" ht="21.75" customHeight="1">
      <c r="A14" s="52"/>
      <c r="B14" s="18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0"/>
      <c r="T14" s="20"/>
      <c r="U14" s="20"/>
      <c r="V14" s="6"/>
      <c r="W14" s="6"/>
      <c r="X14" s="6"/>
      <c r="Y14" s="70"/>
    </row>
    <row r="15" spans="1:25" s="8" customFormat="1" ht="26.25">
      <c r="A15" s="49"/>
      <c r="B15" s="13" t="s">
        <v>4</v>
      </c>
      <c r="C15" s="14"/>
      <c r="D15" s="9"/>
      <c r="E15" s="9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/>
      <c r="R15" s="9"/>
      <c r="S15" s="240"/>
      <c r="T15" s="240"/>
      <c r="U15" s="240"/>
      <c r="V15" s="60"/>
      <c r="W15" s="60"/>
      <c r="X15" s="60"/>
      <c r="Y15" s="67"/>
    </row>
    <row r="16" spans="1:25" s="7" customFormat="1" ht="26.25">
      <c r="A16" s="49" t="s">
        <v>25</v>
      </c>
      <c r="B16" s="13" t="s">
        <v>22</v>
      </c>
      <c r="C16" s="14"/>
      <c r="D16" s="9"/>
      <c r="E16" s="9"/>
      <c r="F16" s="9" t="s">
        <v>9</v>
      </c>
      <c r="G16" s="9"/>
      <c r="H16" s="9" t="s">
        <v>173</v>
      </c>
      <c r="I16" s="9"/>
      <c r="J16" s="9"/>
      <c r="K16" s="9"/>
      <c r="L16" s="9"/>
      <c r="M16" s="9"/>
      <c r="N16" s="9"/>
      <c r="O16" s="9"/>
      <c r="P16" s="9"/>
      <c r="Q16" s="1" t="s">
        <v>77</v>
      </c>
      <c r="R16" s="65" t="s">
        <v>1</v>
      </c>
      <c r="S16" s="75" t="s">
        <v>78</v>
      </c>
      <c r="T16" s="6"/>
      <c r="U16" s="6"/>
      <c r="V16" s="60"/>
      <c r="W16" s="60"/>
      <c r="X16" s="60"/>
      <c r="Y16" s="69"/>
    </row>
    <row r="17" spans="1:25" s="7" customFormat="1" ht="15" customHeight="1">
      <c r="A17" s="51"/>
      <c r="B17" s="15"/>
      <c r="C17" s="16"/>
      <c r="D17" s="17"/>
      <c r="E17" s="17"/>
      <c r="F17" s="16"/>
      <c r="G17" s="17"/>
      <c r="H17" s="17"/>
      <c r="I17" s="15"/>
      <c r="J17" s="17"/>
      <c r="K17" s="17"/>
      <c r="L17" s="17"/>
      <c r="M17" s="17"/>
      <c r="N17" s="17"/>
      <c r="O17" s="17"/>
      <c r="P17" s="17"/>
      <c r="Q17" s="17"/>
      <c r="R17" s="17"/>
      <c r="S17" s="61"/>
      <c r="T17" s="61"/>
      <c r="U17" s="61"/>
      <c r="V17" s="60"/>
      <c r="W17" s="60"/>
      <c r="X17" s="60"/>
      <c r="Y17" s="69"/>
    </row>
    <row r="18" spans="1:25" s="2" customFormat="1" ht="21.75" customHeight="1">
      <c r="A18" s="52" t="s">
        <v>83</v>
      </c>
      <c r="B18" s="18" t="s">
        <v>36</v>
      </c>
      <c r="C18" s="19"/>
      <c r="D18" s="20"/>
      <c r="E18" s="20"/>
      <c r="F18" s="20">
        <v>711</v>
      </c>
      <c r="G18" s="20"/>
      <c r="H18" s="20">
        <v>755</v>
      </c>
      <c r="I18" s="20"/>
      <c r="J18" s="20"/>
      <c r="K18" s="20"/>
      <c r="L18" s="20"/>
      <c r="M18" s="20"/>
      <c r="N18" s="20"/>
      <c r="O18" s="20"/>
      <c r="P18" s="20"/>
      <c r="Q18" s="20">
        <f>SUM(F18:P18)</f>
        <v>1466</v>
      </c>
      <c r="R18" s="21">
        <f>$Q:$Q/48</f>
        <v>30.541666666666668</v>
      </c>
      <c r="S18" s="24">
        <v>0</v>
      </c>
      <c r="T18" s="20" t="s">
        <v>3</v>
      </c>
      <c r="U18" s="24">
        <v>0</v>
      </c>
      <c r="V18" s="62"/>
      <c r="W18" s="6"/>
      <c r="X18" s="6"/>
      <c r="Y18" s="70"/>
    </row>
    <row r="19" spans="1:25" s="2" customFormat="1" ht="21.75" customHeight="1">
      <c r="A19" s="52"/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4"/>
      <c r="T19" s="20"/>
      <c r="U19" s="24"/>
      <c r="V19" s="62"/>
      <c r="W19" s="6"/>
      <c r="X19" s="6"/>
      <c r="Y19" s="70"/>
    </row>
    <row r="20" spans="1:25" s="8" customFormat="1" ht="25.5">
      <c r="A20" s="49"/>
      <c r="B20" s="7"/>
      <c r="C20" s="14"/>
      <c r="D20" s="9"/>
      <c r="E20" s="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/>
      <c r="R20" s="22"/>
      <c r="S20" s="63"/>
      <c r="T20" s="60"/>
      <c r="U20" s="63"/>
      <c r="V20" s="63"/>
      <c r="W20" s="60"/>
      <c r="X20" s="60"/>
      <c r="Y20" s="67"/>
    </row>
    <row r="21" spans="1:25" s="8" customFormat="1" ht="26.25">
      <c r="A21" s="49"/>
      <c r="B21" s="13" t="s">
        <v>5</v>
      </c>
      <c r="C21" s="14"/>
      <c r="D21" s="9"/>
      <c r="E21" s="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22"/>
      <c r="S21" s="240"/>
      <c r="T21" s="240"/>
      <c r="U21" s="240"/>
      <c r="V21" s="60"/>
      <c r="W21" s="60"/>
      <c r="X21" s="60"/>
      <c r="Y21" s="67"/>
    </row>
    <row r="22" spans="1:25" s="7" customFormat="1" ht="26.25">
      <c r="A22" s="49" t="s">
        <v>25</v>
      </c>
      <c r="B22" s="13" t="s">
        <v>22</v>
      </c>
      <c r="C22" s="14"/>
      <c r="D22" s="9"/>
      <c r="E22" s="9"/>
      <c r="F22" s="9" t="s">
        <v>9</v>
      </c>
      <c r="G22" s="9"/>
      <c r="H22" s="9" t="s">
        <v>173</v>
      </c>
      <c r="I22" s="9"/>
      <c r="J22" s="9"/>
      <c r="K22" s="9"/>
      <c r="L22" s="9"/>
      <c r="M22" s="9"/>
      <c r="N22" s="9"/>
      <c r="O22" s="9"/>
      <c r="P22" s="9"/>
      <c r="Q22" s="1" t="s">
        <v>77</v>
      </c>
      <c r="R22" s="65" t="s">
        <v>1</v>
      </c>
      <c r="S22" s="75" t="s">
        <v>78</v>
      </c>
      <c r="T22" s="6"/>
      <c r="U22" s="6"/>
      <c r="V22" s="60"/>
      <c r="W22" s="60"/>
      <c r="X22" s="60"/>
      <c r="Y22" s="69"/>
    </row>
    <row r="23" spans="1:25" s="7" customFormat="1" ht="15" customHeight="1">
      <c r="A23" s="51"/>
      <c r="B23" s="15"/>
      <c r="C23" s="16"/>
      <c r="D23" s="17"/>
      <c r="E23" s="17"/>
      <c r="F23" s="16"/>
      <c r="G23" s="17"/>
      <c r="H23" s="17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61"/>
      <c r="T23" s="61"/>
      <c r="U23" s="61"/>
      <c r="V23" s="60"/>
      <c r="W23" s="60"/>
      <c r="X23" s="60"/>
      <c r="Y23" s="69"/>
    </row>
    <row r="24" spans="1:27" s="2" customFormat="1" ht="21.75" customHeight="1">
      <c r="A24" s="52" t="s">
        <v>83</v>
      </c>
      <c r="B24" s="18" t="s">
        <v>174</v>
      </c>
      <c r="C24" s="19"/>
      <c r="D24" s="20"/>
      <c r="E24" s="20"/>
      <c r="F24" s="20">
        <v>313</v>
      </c>
      <c r="G24" s="20"/>
      <c r="H24" s="20">
        <v>304</v>
      </c>
      <c r="I24" s="20"/>
      <c r="J24" s="20"/>
      <c r="K24" s="20"/>
      <c r="L24" s="20"/>
      <c r="M24" s="20"/>
      <c r="N24" s="20"/>
      <c r="O24" s="20"/>
      <c r="P24" s="20"/>
      <c r="Q24" s="20">
        <f>SUM(F24:P24)</f>
        <v>617</v>
      </c>
      <c r="R24" s="21">
        <f>$Q:$Q/24</f>
        <v>25.708333333333332</v>
      </c>
      <c r="S24" s="24">
        <v>12</v>
      </c>
      <c r="T24" s="20" t="s">
        <v>3</v>
      </c>
      <c r="U24" s="20">
        <v>0</v>
      </c>
      <c r="V24" s="6"/>
      <c r="W24" s="6"/>
      <c r="X24" s="6"/>
      <c r="Y24" s="70"/>
      <c r="Z24" s="5"/>
      <c r="AA24" s="5"/>
    </row>
    <row r="25" spans="1:27" s="2" customFormat="1" ht="21.75" customHeight="1">
      <c r="A25" s="52" t="s">
        <v>84</v>
      </c>
      <c r="B25" s="18" t="s">
        <v>37</v>
      </c>
      <c r="C25" s="19"/>
      <c r="D25" s="20"/>
      <c r="E25" s="20"/>
      <c r="F25" s="20">
        <v>317</v>
      </c>
      <c r="G25" s="20"/>
      <c r="H25" s="20">
        <v>316</v>
      </c>
      <c r="I25" s="20"/>
      <c r="J25" s="20"/>
      <c r="K25" s="20"/>
      <c r="L25" s="20"/>
      <c r="M25" s="20"/>
      <c r="N25" s="20"/>
      <c r="O25" s="20"/>
      <c r="P25" s="20"/>
      <c r="Q25" s="20">
        <f>SUM(F25:P25)</f>
        <v>633</v>
      </c>
      <c r="R25" s="21">
        <f>$Q:$Q/24</f>
        <v>26.375</v>
      </c>
      <c r="S25" s="24">
        <v>8</v>
      </c>
      <c r="T25" s="20" t="s">
        <v>3</v>
      </c>
      <c r="U25" s="20">
        <v>4</v>
      </c>
      <c r="V25" s="6"/>
      <c r="W25" s="6"/>
      <c r="X25" s="6"/>
      <c r="Y25" s="70"/>
      <c r="Z25" s="5"/>
      <c r="AA25" s="5"/>
    </row>
    <row r="26" spans="1:27" s="2" customFormat="1" ht="21.75" customHeight="1">
      <c r="A26" s="52" t="s">
        <v>85</v>
      </c>
      <c r="B26" s="18" t="s">
        <v>59</v>
      </c>
      <c r="C26" s="19"/>
      <c r="D26" s="20"/>
      <c r="E26" s="20"/>
      <c r="F26" s="20">
        <v>322</v>
      </c>
      <c r="G26" s="20"/>
      <c r="H26" s="20">
        <v>346</v>
      </c>
      <c r="I26" s="20"/>
      <c r="J26" s="20"/>
      <c r="K26" s="20"/>
      <c r="L26" s="20"/>
      <c r="M26" s="20"/>
      <c r="N26" s="20"/>
      <c r="O26" s="20"/>
      <c r="P26" s="20"/>
      <c r="Q26" s="20">
        <f>SUM(F26:P26)</f>
        <v>668</v>
      </c>
      <c r="R26" s="21">
        <f>$Q:$Q/24</f>
        <v>27.833333333333332</v>
      </c>
      <c r="S26" s="24">
        <v>4</v>
      </c>
      <c r="T26" s="20" t="s">
        <v>3</v>
      </c>
      <c r="U26" s="20">
        <v>8</v>
      </c>
      <c r="V26" s="6"/>
      <c r="W26" s="6"/>
      <c r="X26" s="6"/>
      <c r="Y26" s="70"/>
      <c r="Z26" s="5"/>
      <c r="AA26" s="5"/>
    </row>
    <row r="27" spans="1:27" s="2" customFormat="1" ht="21.75" customHeight="1">
      <c r="A27" s="52" t="s">
        <v>86</v>
      </c>
      <c r="B27" s="18" t="s">
        <v>35</v>
      </c>
      <c r="C27" s="19"/>
      <c r="D27" s="20"/>
      <c r="E27" s="20"/>
      <c r="F27" s="20">
        <v>418</v>
      </c>
      <c r="G27" s="20"/>
      <c r="H27" s="20">
        <v>414</v>
      </c>
      <c r="I27" s="20"/>
      <c r="J27" s="20"/>
      <c r="K27" s="20"/>
      <c r="L27" s="20"/>
      <c r="M27" s="20"/>
      <c r="N27" s="20"/>
      <c r="O27" s="20"/>
      <c r="P27" s="20"/>
      <c r="Q27" s="20">
        <f>SUM(F27:P27)</f>
        <v>832</v>
      </c>
      <c r="R27" s="21">
        <f>$Q:$Q/24</f>
        <v>34.666666666666664</v>
      </c>
      <c r="S27" s="24">
        <v>0</v>
      </c>
      <c r="T27" s="20" t="s">
        <v>3</v>
      </c>
      <c r="U27" s="20">
        <v>12</v>
      </c>
      <c r="V27" s="6"/>
      <c r="W27" s="6"/>
      <c r="X27" s="6"/>
      <c r="Y27" s="70"/>
      <c r="Z27" s="5"/>
      <c r="AA27" s="5"/>
    </row>
    <row r="28" spans="1:27" s="2" customFormat="1" ht="21.75" customHeight="1">
      <c r="A28" s="52"/>
      <c r="B28" s="18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  <c r="S28" s="24"/>
      <c r="T28" s="20"/>
      <c r="U28" s="20"/>
      <c r="V28" s="6"/>
      <c r="W28" s="6"/>
      <c r="X28" s="6"/>
      <c r="Y28" s="70"/>
      <c r="Z28" s="5"/>
      <c r="AA28" s="5"/>
    </row>
    <row r="29" spans="1:27" s="8" customFormat="1" ht="26.25">
      <c r="A29" s="47" t="s">
        <v>60</v>
      </c>
      <c r="B29" s="13"/>
      <c r="C29" s="14"/>
      <c r="D29" s="9"/>
      <c r="E29" s="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/>
      <c r="R29" s="22"/>
      <c r="S29" s="60"/>
      <c r="T29" s="60"/>
      <c r="U29" s="60"/>
      <c r="V29" s="60"/>
      <c r="W29" s="60"/>
      <c r="X29" s="60"/>
      <c r="Y29" s="67"/>
      <c r="Z29" s="11"/>
      <c r="AA29" s="11"/>
    </row>
    <row r="30" spans="1:25" s="8" customFormat="1" ht="26.25">
      <c r="A30" s="49"/>
      <c r="B30" s="13" t="s">
        <v>24</v>
      </c>
      <c r="C30" s="14"/>
      <c r="D30" s="9"/>
      <c r="E30" s="9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9"/>
      <c r="S30" s="60"/>
      <c r="T30" s="60"/>
      <c r="U30" s="60"/>
      <c r="V30" s="60"/>
      <c r="W30" s="60"/>
      <c r="X30" s="60"/>
      <c r="Y30" s="67"/>
    </row>
    <row r="31" spans="1:25" s="7" customFormat="1" ht="25.5">
      <c r="A31" s="49" t="s">
        <v>25</v>
      </c>
      <c r="B31" s="7" t="s">
        <v>26</v>
      </c>
      <c r="C31" s="14" t="s">
        <v>22</v>
      </c>
      <c r="D31" s="9" t="s">
        <v>67</v>
      </c>
      <c r="E31" s="9" t="s">
        <v>64</v>
      </c>
      <c r="F31" s="9" t="s">
        <v>9</v>
      </c>
      <c r="G31" s="9"/>
      <c r="H31" s="9" t="s">
        <v>173</v>
      </c>
      <c r="I31" s="9"/>
      <c r="J31" s="9"/>
      <c r="K31" s="9"/>
      <c r="L31" s="9"/>
      <c r="M31" s="9"/>
      <c r="N31" s="9"/>
      <c r="O31" s="9"/>
      <c r="P31" s="9"/>
      <c r="Q31" s="9" t="s">
        <v>0</v>
      </c>
      <c r="R31" s="65" t="s">
        <v>1</v>
      </c>
      <c r="S31" s="9" t="s">
        <v>7</v>
      </c>
      <c r="T31" s="9" t="s">
        <v>7</v>
      </c>
      <c r="U31" s="9" t="s">
        <v>7</v>
      </c>
      <c r="V31" s="9" t="s">
        <v>7</v>
      </c>
      <c r="W31" s="9" t="s">
        <v>7</v>
      </c>
      <c r="X31" s="9" t="s">
        <v>7</v>
      </c>
      <c r="Y31" s="69" t="s">
        <v>107</v>
      </c>
    </row>
    <row r="32" spans="1:25" s="7" customFormat="1" ht="15" customHeight="1">
      <c r="A32" s="51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61"/>
      <c r="T32" s="61"/>
      <c r="U32" s="61"/>
      <c r="V32" s="61"/>
      <c r="W32" s="61"/>
      <c r="X32" s="61"/>
      <c r="Y32" s="69"/>
    </row>
    <row r="33" spans="1:25" s="2" customFormat="1" ht="21.75" customHeight="1">
      <c r="A33" s="52" t="s">
        <v>83</v>
      </c>
      <c r="B33" s="18" t="s">
        <v>176</v>
      </c>
      <c r="C33" s="19" t="s">
        <v>62</v>
      </c>
      <c r="D33" s="20" t="s">
        <v>68</v>
      </c>
      <c r="E33" s="20">
        <v>100</v>
      </c>
      <c r="F33" s="20">
        <v>107</v>
      </c>
      <c r="G33" s="20">
        <v>85</v>
      </c>
      <c r="H33" s="24">
        <v>125</v>
      </c>
      <c r="I33" s="23">
        <v>100</v>
      </c>
      <c r="J33" s="23"/>
      <c r="K33" s="23">
        <v>100</v>
      </c>
      <c r="L33" s="23"/>
      <c r="M33" s="23">
        <v>90</v>
      </c>
      <c r="N33" s="23"/>
      <c r="O33" s="23">
        <v>90</v>
      </c>
      <c r="P33" s="23"/>
      <c r="Q33" s="23">
        <f>SUM(F33+H33+J33+L33+N33+P33)</f>
        <v>232</v>
      </c>
      <c r="R33" s="21">
        <f>$Q:$Q/8</f>
        <v>29</v>
      </c>
      <c r="S33" s="66">
        <f>IF(SUM(E33)&lt;=Y33,"X","")</f>
      </c>
      <c r="T33" s="66">
        <f>IF(SUM(G33)&lt;=Y33,"X","")</f>
      </c>
      <c r="U33" s="66">
        <f>IF(SUM(I33)&lt;=Y33,"X","")</f>
      </c>
      <c r="V33" s="66">
        <f>IF(SUM(K33)&lt;=Y33,"X","")</f>
      </c>
      <c r="W33" s="66">
        <f>IF(SUM(M33)&lt;=Y33,"X","")</f>
      </c>
      <c r="X33" s="66">
        <f>IF(SUM(O33,)&lt;=Y33,"X","")</f>
      </c>
      <c r="Y33" s="71">
        <f>VALUE(IF(D33="D","84",IF(D33="Sm I","84",IF(D33="Sm II","87",IF(D33="Jm","90","")))))</f>
        <v>84</v>
      </c>
    </row>
    <row r="34" spans="1:25" s="2" customFormat="1" ht="21.75" customHeight="1">
      <c r="A34" s="52" t="s">
        <v>84</v>
      </c>
      <c r="B34" s="18" t="s">
        <v>18</v>
      </c>
      <c r="C34" s="19" t="s">
        <v>19</v>
      </c>
      <c r="D34" s="20" t="s">
        <v>68</v>
      </c>
      <c r="E34" s="20">
        <v>92</v>
      </c>
      <c r="F34" s="20">
        <v>110</v>
      </c>
      <c r="G34" s="20">
        <v>110</v>
      </c>
      <c r="H34" s="24">
        <v>148</v>
      </c>
      <c r="I34" s="23">
        <v>100</v>
      </c>
      <c r="J34" s="23"/>
      <c r="K34" s="23">
        <v>100</v>
      </c>
      <c r="L34" s="23"/>
      <c r="M34" s="23">
        <v>90</v>
      </c>
      <c r="N34" s="23"/>
      <c r="O34" s="23">
        <v>90</v>
      </c>
      <c r="P34" s="23"/>
      <c r="Q34" s="23">
        <f>SUM(F34+H34+J34+L34+N34+P34)</f>
        <v>258</v>
      </c>
      <c r="R34" s="21">
        <f>$Q:$Q/8</f>
        <v>32.25</v>
      </c>
      <c r="S34" s="66">
        <f>IF(SUM(E34)&lt;=Y34,"X","")</f>
      </c>
      <c r="T34" s="66">
        <f>IF(SUM(G34)&lt;=Y34,"X","")</f>
      </c>
      <c r="U34" s="66">
        <f>IF(SUM(I34)&lt;=Y34,"X","")</f>
      </c>
      <c r="V34" s="66">
        <f>IF(SUM(K34)&lt;=Y34,"X","")</f>
      </c>
      <c r="W34" s="66">
        <f>IF(SUM(M34)&lt;=Y34,"X","")</f>
      </c>
      <c r="X34" s="66">
        <f>IF(SUM(O34,)&lt;=Y34,"X","")</f>
      </c>
      <c r="Y34" s="71">
        <f>VALUE(IF(D34="D","84",IF(D34="Sm I","84",IF(D34="Sm II","87",IF(D34="Jm","90","")))))</f>
        <v>84</v>
      </c>
    </row>
    <row r="35" spans="1:25" s="2" customFormat="1" ht="21.75" customHeight="1">
      <c r="A35" s="52" t="s">
        <v>85</v>
      </c>
      <c r="B35" s="18" t="s">
        <v>65</v>
      </c>
      <c r="C35" s="19" t="s">
        <v>9</v>
      </c>
      <c r="D35" s="20" t="s">
        <v>68</v>
      </c>
      <c r="E35" s="20">
        <v>91</v>
      </c>
      <c r="F35" s="20">
        <v>119</v>
      </c>
      <c r="G35" s="20">
        <v>91</v>
      </c>
      <c r="H35" s="24">
        <v>123</v>
      </c>
      <c r="I35" s="23">
        <v>100</v>
      </c>
      <c r="J35" s="23"/>
      <c r="K35" s="23">
        <v>100</v>
      </c>
      <c r="L35" s="23"/>
      <c r="M35" s="23">
        <v>90</v>
      </c>
      <c r="N35" s="23"/>
      <c r="O35" s="23">
        <v>90</v>
      </c>
      <c r="P35" s="23"/>
      <c r="Q35" s="23">
        <f>SUM(F35+H35+J35+L35+N35+P35)</f>
        <v>242</v>
      </c>
      <c r="R35" s="21">
        <f>$Q:$Q/8</f>
        <v>30.25</v>
      </c>
      <c r="S35" s="66">
        <f>IF(SUM(E35)&lt;=Y35,"X","")</f>
      </c>
      <c r="T35" s="66">
        <f>IF(SUM(G35)&lt;=Y35,"X","")</f>
      </c>
      <c r="U35" s="66">
        <f>IF(SUM(I35)&lt;=Y35,"X","")</f>
      </c>
      <c r="V35" s="66">
        <f>IF(SUM(K35)&lt;=Y35,"X","")</f>
      </c>
      <c r="W35" s="66">
        <f>IF(SUM(M35)&lt;=Y35,"X","")</f>
      </c>
      <c r="X35" s="66">
        <f>IF(SUM(O35,)&lt;=Y35,"X","")</f>
      </c>
      <c r="Y35" s="71">
        <f>VALUE(IF(D35="D","84",IF(D35="Sm I","84",IF(D35="Sm II","87",IF(D35="Jm","90","")))))</f>
        <v>84</v>
      </c>
    </row>
    <row r="36" spans="1:25" s="2" customFormat="1" ht="21.75" customHeight="1">
      <c r="A36" s="52" t="s">
        <v>86</v>
      </c>
      <c r="B36" s="18" t="s">
        <v>178</v>
      </c>
      <c r="C36" s="19" t="s">
        <v>30</v>
      </c>
      <c r="D36" s="20" t="s">
        <v>68</v>
      </c>
      <c r="E36" s="20">
        <v>97</v>
      </c>
      <c r="F36" s="20">
        <v>130</v>
      </c>
      <c r="G36" s="20">
        <v>103</v>
      </c>
      <c r="H36" s="24" t="s">
        <v>15</v>
      </c>
      <c r="I36" s="23">
        <v>100</v>
      </c>
      <c r="J36" s="23"/>
      <c r="K36" s="23">
        <v>100</v>
      </c>
      <c r="L36" s="23"/>
      <c r="M36" s="23">
        <v>90</v>
      </c>
      <c r="N36" s="23"/>
      <c r="O36" s="23">
        <v>90</v>
      </c>
      <c r="P36" s="23"/>
      <c r="Q36" s="23">
        <f>SUM(F36+J36+L36+N36+P36)</f>
        <v>130</v>
      </c>
      <c r="R36" s="21">
        <f>$Q:$Q/4</f>
        <v>32.5</v>
      </c>
      <c r="S36" s="66">
        <f>IF(SUM(E36)&lt;=Y36,"X","")</f>
      </c>
      <c r="T36" s="66">
        <f>IF(SUM(G36)&lt;=Y36,"X","")</f>
      </c>
      <c r="U36" s="66">
        <f>IF(SUM(I36)&lt;=Y36,"X","")</f>
      </c>
      <c r="V36" s="66">
        <f>IF(SUM(K36)&lt;=Y36,"X","")</f>
      </c>
      <c r="W36" s="66">
        <f>IF(SUM(M36)&lt;=Y36,"X","")</f>
      </c>
      <c r="X36" s="66">
        <f>IF(SUM(O36,)&lt;=Y36,"X","")</f>
      </c>
      <c r="Y36" s="71">
        <f>VALUE(IF(D36="D","84",IF(D36="Sm I","84",IF(D36="Sm II","87",IF(D36="Jm","90","")))))</f>
        <v>84</v>
      </c>
    </row>
    <row r="37" spans="1:25" s="2" customFormat="1" ht="21.75" customHeight="1">
      <c r="A37" s="52" t="s">
        <v>87</v>
      </c>
      <c r="B37" s="18" t="s">
        <v>52</v>
      </c>
      <c r="C37" s="19" t="s">
        <v>8</v>
      </c>
      <c r="D37" s="20" t="s">
        <v>68</v>
      </c>
      <c r="E37" s="20">
        <v>101</v>
      </c>
      <c r="F37" s="20" t="s">
        <v>15</v>
      </c>
      <c r="G37" s="20">
        <v>108</v>
      </c>
      <c r="H37" s="24"/>
      <c r="I37" s="23">
        <v>100</v>
      </c>
      <c r="J37" s="23"/>
      <c r="K37" s="23">
        <v>100</v>
      </c>
      <c r="L37" s="23"/>
      <c r="M37" s="23">
        <v>90</v>
      </c>
      <c r="N37" s="23"/>
      <c r="O37" s="23">
        <v>90</v>
      </c>
      <c r="P37" s="23"/>
      <c r="Q37" s="23">
        <f>SUM(H37+J37+L37+N37+P37)</f>
        <v>0</v>
      </c>
      <c r="R37" s="21">
        <f>$Q:$Q/4</f>
        <v>0</v>
      </c>
      <c r="S37" s="66">
        <f>IF(SUM(E37)&lt;=Y37,"X","")</f>
      </c>
      <c r="T37" s="66">
        <f>IF(SUM(G37)&lt;=Y37,"X","")</f>
      </c>
      <c r="U37" s="66">
        <f>IF(SUM(I37)&lt;=Y37,"X","")</f>
      </c>
      <c r="V37" s="66">
        <f>IF(SUM(K37)&lt;=Y37,"X","")</f>
      </c>
      <c r="W37" s="66">
        <f>IF(SUM(M37)&lt;=Y37,"X","")</f>
      </c>
      <c r="X37" s="66">
        <f>IF(SUM(O37,)&lt;=Y37,"X","")</f>
      </c>
      <c r="Y37" s="71">
        <f>VALUE(IF(D37="D","84",IF(D37="Sm I","84",IF(D37="Sm II","87",IF(D37="Jm","90","")))))</f>
        <v>84</v>
      </c>
    </row>
    <row r="38" spans="1:25" s="8" customFormat="1" ht="25.5">
      <c r="A38" s="49"/>
      <c r="B38" s="7"/>
      <c r="C38" s="14"/>
      <c r="D38" s="9"/>
      <c r="E38" s="9"/>
      <c r="F38" s="11"/>
      <c r="G38" s="11"/>
      <c r="H38" s="25"/>
      <c r="I38" s="26"/>
      <c r="J38" s="26"/>
      <c r="K38" s="26"/>
      <c r="L38" s="26"/>
      <c r="M38" s="26"/>
      <c r="N38" s="26"/>
      <c r="O38" s="26"/>
      <c r="P38" s="26"/>
      <c r="Q38" s="9"/>
      <c r="R38" s="22"/>
      <c r="S38" s="9"/>
      <c r="T38" s="9"/>
      <c r="U38" s="9"/>
      <c r="V38" s="9"/>
      <c r="W38" s="9"/>
      <c r="X38" s="9"/>
      <c r="Y38" s="71"/>
    </row>
    <row r="39" spans="1:25" s="8" customFormat="1" ht="26.25">
      <c r="A39" s="49"/>
      <c r="B39" s="27" t="s">
        <v>72</v>
      </c>
      <c r="C39" s="14"/>
      <c r="D39" s="9"/>
      <c r="E39" s="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/>
      <c r="R39" s="9"/>
      <c r="S39" s="22"/>
      <c r="T39" s="9"/>
      <c r="U39" s="9"/>
      <c r="V39" s="9"/>
      <c r="W39" s="9"/>
      <c r="X39" s="9"/>
      <c r="Y39" s="71"/>
    </row>
    <row r="40" spans="1:25" s="7" customFormat="1" ht="26.25">
      <c r="A40" s="49" t="s">
        <v>25</v>
      </c>
      <c r="B40" s="28" t="s">
        <v>26</v>
      </c>
      <c r="C40" s="29" t="s">
        <v>22</v>
      </c>
      <c r="D40" s="31" t="s">
        <v>101</v>
      </c>
      <c r="E40" s="9" t="s">
        <v>64</v>
      </c>
      <c r="F40" s="9" t="s">
        <v>9</v>
      </c>
      <c r="G40" s="9"/>
      <c r="H40" s="9" t="s">
        <v>173</v>
      </c>
      <c r="I40" s="9"/>
      <c r="J40" s="9"/>
      <c r="K40" s="9"/>
      <c r="L40" s="9"/>
      <c r="M40" s="9"/>
      <c r="N40" s="9"/>
      <c r="O40" s="9"/>
      <c r="P40" s="9"/>
      <c r="Q40" s="9" t="s">
        <v>0</v>
      </c>
      <c r="R40" s="65" t="s">
        <v>1</v>
      </c>
      <c r="S40" s="9" t="s">
        <v>7</v>
      </c>
      <c r="T40" s="9" t="s">
        <v>7</v>
      </c>
      <c r="U40" s="9" t="s">
        <v>7</v>
      </c>
      <c r="V40" s="9" t="s">
        <v>7</v>
      </c>
      <c r="W40" s="9" t="s">
        <v>7</v>
      </c>
      <c r="X40" s="9" t="s">
        <v>7</v>
      </c>
      <c r="Y40" s="69" t="s">
        <v>107</v>
      </c>
    </row>
    <row r="41" spans="1:25" s="7" customFormat="1" ht="15" customHeight="1">
      <c r="A41" s="51"/>
      <c r="B41" s="16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61"/>
      <c r="S41" s="17"/>
      <c r="T41" s="17"/>
      <c r="U41" s="17"/>
      <c r="V41" s="17"/>
      <c r="W41" s="17"/>
      <c r="X41" s="17"/>
      <c r="Y41" s="69"/>
    </row>
    <row r="42" spans="1:25" s="2" customFormat="1" ht="21.75" customHeight="1">
      <c r="A42" s="52" t="s">
        <v>83</v>
      </c>
      <c r="B42" s="18" t="s">
        <v>177</v>
      </c>
      <c r="C42" s="19" t="s">
        <v>9</v>
      </c>
      <c r="D42" s="31" t="s">
        <v>102</v>
      </c>
      <c r="E42" s="20">
        <v>80</v>
      </c>
      <c r="F42" s="20">
        <v>114</v>
      </c>
      <c r="G42" s="20">
        <v>91</v>
      </c>
      <c r="H42" s="24">
        <v>120</v>
      </c>
      <c r="I42" s="23">
        <v>111</v>
      </c>
      <c r="J42" s="23"/>
      <c r="K42" s="23">
        <v>111</v>
      </c>
      <c r="L42" s="23"/>
      <c r="M42" s="23">
        <v>111</v>
      </c>
      <c r="N42" s="23"/>
      <c r="O42" s="23">
        <v>111</v>
      </c>
      <c r="P42" s="23"/>
      <c r="Q42" s="23">
        <f>SUM(F42+H42+J42+L42+N42+P42)</f>
        <v>234</v>
      </c>
      <c r="R42" s="21">
        <f>$Q:$Q/8</f>
        <v>29.25</v>
      </c>
      <c r="S42" s="66" t="str">
        <f>IF(SUM(E42)&lt;=Y42,"X","")</f>
        <v>X</v>
      </c>
      <c r="T42" s="66">
        <f>IF(SUM(G42)&lt;=Y42,"X","")</f>
      </c>
      <c r="U42" s="66">
        <f>IF(SUM(I42)&lt;=Y42,"X","")</f>
      </c>
      <c r="V42" s="66">
        <f>IF(SUM(K42)&lt;=Y42,"X","")</f>
      </c>
      <c r="W42" s="66">
        <f>IF(SUM(M42)&lt;=Y42,"X","")</f>
      </c>
      <c r="X42" s="66">
        <f>IF(SUM(O42,)&lt;=Y42,"X","")</f>
      </c>
      <c r="Y42" s="71">
        <f aca="true" t="shared" si="0" ref="Y42:Y47">VALUE(IF(D42="D","84",IF(D42="Sw I","84",IF(D42="Sm II","87",IF(D42="Jm","90","")))))</f>
        <v>84</v>
      </c>
    </row>
    <row r="43" spans="1:25" s="2" customFormat="1" ht="21.75" customHeight="1">
      <c r="A43" s="52" t="s">
        <v>84</v>
      </c>
      <c r="B43" s="18" t="s">
        <v>76</v>
      </c>
      <c r="C43" s="19" t="s">
        <v>9</v>
      </c>
      <c r="D43" s="31" t="s">
        <v>102</v>
      </c>
      <c r="E43" s="20">
        <v>92</v>
      </c>
      <c r="F43" s="20">
        <v>126</v>
      </c>
      <c r="G43" s="20">
        <v>100</v>
      </c>
      <c r="H43" s="24">
        <v>133</v>
      </c>
      <c r="I43" s="23">
        <v>99</v>
      </c>
      <c r="J43" s="23"/>
      <c r="K43" s="23">
        <v>111</v>
      </c>
      <c r="L43" s="23"/>
      <c r="M43" s="23">
        <v>111</v>
      </c>
      <c r="N43" s="23"/>
      <c r="O43" s="23">
        <v>111</v>
      </c>
      <c r="P43" s="23"/>
      <c r="Q43" s="23">
        <f>SUM(F43+H43+J43+L43+N43+P43)</f>
        <v>259</v>
      </c>
      <c r="R43" s="21">
        <f>$Q:$Q/8</f>
        <v>32.375</v>
      </c>
      <c r="S43" s="66">
        <f aca="true" t="shared" si="1" ref="S43:S49">IF(SUM(E43)&lt;=Y43,"X","")</f>
      </c>
      <c r="T43" s="66">
        <f aca="true" t="shared" si="2" ref="T43:T49">IF(SUM(G43)&lt;=Y43,"X","")</f>
      </c>
      <c r="U43" s="66">
        <f aca="true" t="shared" si="3" ref="U43:U48">IF(SUM(I43)&lt;=Y43,"X","")</f>
      </c>
      <c r="V43" s="66">
        <f aca="true" t="shared" si="4" ref="V43:V48">IF(SUM(K43)&lt;=Y43,"X","")</f>
      </c>
      <c r="W43" s="66">
        <f aca="true" t="shared" si="5" ref="W43:W48">IF(SUM(M43)&lt;=Y43,"X","")</f>
      </c>
      <c r="X43" s="66">
        <f aca="true" t="shared" si="6" ref="X43:X48">IF(SUM(O43,)&lt;=Y43,"X","")</f>
      </c>
      <c r="Y43" s="71">
        <f t="shared" si="0"/>
        <v>84</v>
      </c>
    </row>
    <row r="44" spans="1:25" s="2" customFormat="1" ht="21.75" customHeight="1">
      <c r="A44" s="52" t="s">
        <v>85</v>
      </c>
      <c r="B44" s="18" t="s">
        <v>29</v>
      </c>
      <c r="C44" s="19" t="s">
        <v>19</v>
      </c>
      <c r="D44" s="31" t="s">
        <v>102</v>
      </c>
      <c r="E44" s="20">
        <v>104</v>
      </c>
      <c r="F44" s="20">
        <v>143</v>
      </c>
      <c r="G44" s="20">
        <v>98</v>
      </c>
      <c r="H44" s="24">
        <v>126</v>
      </c>
      <c r="I44" s="23">
        <v>110</v>
      </c>
      <c r="J44" s="23"/>
      <c r="K44" s="23">
        <v>111</v>
      </c>
      <c r="L44" s="23"/>
      <c r="M44" s="23">
        <v>111</v>
      </c>
      <c r="N44" s="23"/>
      <c r="O44" s="23">
        <v>111</v>
      </c>
      <c r="P44" s="23"/>
      <c r="Q44" s="23">
        <f>SUM(F44+H44+J44+L44+N44+P44)</f>
        <v>269</v>
      </c>
      <c r="R44" s="21">
        <f>$Q:$Q/8</f>
        <v>33.625</v>
      </c>
      <c r="S44" s="66">
        <f t="shared" si="1"/>
      </c>
      <c r="T44" s="66">
        <f t="shared" si="2"/>
      </c>
      <c r="U44" s="66">
        <f t="shared" si="3"/>
      </c>
      <c r="V44" s="66">
        <f t="shared" si="4"/>
      </c>
      <c r="W44" s="66">
        <f t="shared" si="5"/>
      </c>
      <c r="X44" s="66">
        <f t="shared" si="6"/>
      </c>
      <c r="Y44" s="71">
        <f t="shared" si="0"/>
        <v>84</v>
      </c>
    </row>
    <row r="45" spans="1:25" s="2" customFormat="1" ht="21.75" customHeight="1">
      <c r="A45" s="52" t="s">
        <v>86</v>
      </c>
      <c r="B45" s="18" t="s">
        <v>199</v>
      </c>
      <c r="C45" s="19" t="s">
        <v>30</v>
      </c>
      <c r="D45" s="31" t="s">
        <v>102</v>
      </c>
      <c r="E45" s="20">
        <v>110</v>
      </c>
      <c r="F45" s="20">
        <v>154</v>
      </c>
      <c r="G45" s="20">
        <v>102</v>
      </c>
      <c r="H45" s="24">
        <v>136</v>
      </c>
      <c r="I45" s="23">
        <v>111</v>
      </c>
      <c r="J45" s="23"/>
      <c r="K45" s="23">
        <v>111</v>
      </c>
      <c r="L45" s="23"/>
      <c r="M45" s="23">
        <v>111</v>
      </c>
      <c r="N45" s="23"/>
      <c r="O45" s="23">
        <v>111</v>
      </c>
      <c r="P45" s="23"/>
      <c r="Q45" s="23">
        <f>SUM(F45+H45+J45+L45+N45+P45)</f>
        <v>290</v>
      </c>
      <c r="R45" s="21">
        <f>$Q:$Q/8</f>
        <v>36.25</v>
      </c>
      <c r="S45" s="66">
        <f t="shared" si="1"/>
      </c>
      <c r="T45" s="66">
        <f t="shared" si="2"/>
      </c>
      <c r="U45" s="66">
        <f t="shared" si="3"/>
      </c>
      <c r="V45" s="66">
        <f t="shared" si="4"/>
      </c>
      <c r="W45" s="66">
        <f t="shared" si="5"/>
      </c>
      <c r="X45" s="66">
        <f t="shared" si="6"/>
      </c>
      <c r="Y45" s="71">
        <f t="shared" si="0"/>
        <v>84</v>
      </c>
    </row>
    <row r="46" spans="1:25" s="2" customFormat="1" ht="21.75" customHeight="1">
      <c r="A46" s="52" t="s">
        <v>87</v>
      </c>
      <c r="B46" s="18" t="s">
        <v>45</v>
      </c>
      <c r="C46" s="19" t="s">
        <v>19</v>
      </c>
      <c r="D46" s="31" t="s">
        <v>102</v>
      </c>
      <c r="E46" s="20">
        <v>105</v>
      </c>
      <c r="F46" s="20">
        <v>144</v>
      </c>
      <c r="G46" s="20">
        <v>119</v>
      </c>
      <c r="H46" s="24">
        <v>162</v>
      </c>
      <c r="I46" s="23">
        <v>105</v>
      </c>
      <c r="J46" s="23"/>
      <c r="K46" s="23">
        <v>111</v>
      </c>
      <c r="L46" s="23"/>
      <c r="M46" s="23">
        <v>111</v>
      </c>
      <c r="N46" s="23"/>
      <c r="O46" s="23">
        <v>111</v>
      </c>
      <c r="P46" s="23"/>
      <c r="Q46" s="23">
        <f>SUM(F46+H46+J46+L46+N46+P46)</f>
        <v>306</v>
      </c>
      <c r="R46" s="21">
        <f>$Q:$Q/8</f>
        <v>38.25</v>
      </c>
      <c r="S46" s="66">
        <f t="shared" si="1"/>
      </c>
      <c r="T46" s="66">
        <f t="shared" si="2"/>
      </c>
      <c r="U46" s="66">
        <f t="shared" si="3"/>
      </c>
      <c r="V46" s="66">
        <f t="shared" si="4"/>
      </c>
      <c r="W46" s="66">
        <f t="shared" si="5"/>
      </c>
      <c r="X46" s="66">
        <f t="shared" si="6"/>
      </c>
      <c r="Y46" s="71">
        <f t="shared" si="0"/>
        <v>84</v>
      </c>
    </row>
    <row r="47" spans="1:25" s="2" customFormat="1" ht="21.75" customHeight="1">
      <c r="A47" s="52" t="s">
        <v>88</v>
      </c>
      <c r="B47" s="18" t="s">
        <v>200</v>
      </c>
      <c r="C47" s="19" t="s">
        <v>8</v>
      </c>
      <c r="D47" s="31" t="s">
        <v>102</v>
      </c>
      <c r="E47" s="20">
        <v>111</v>
      </c>
      <c r="F47" s="20" t="s">
        <v>15</v>
      </c>
      <c r="G47" s="20">
        <v>93</v>
      </c>
      <c r="H47" s="24">
        <v>123</v>
      </c>
      <c r="I47" s="23">
        <v>111</v>
      </c>
      <c r="J47" s="23"/>
      <c r="K47" s="23">
        <v>111</v>
      </c>
      <c r="L47" s="23"/>
      <c r="M47" s="23">
        <v>111</v>
      </c>
      <c r="N47" s="23"/>
      <c r="O47" s="23">
        <v>111</v>
      </c>
      <c r="P47" s="23"/>
      <c r="Q47" s="23">
        <f>SUM(H47+L47+N47+P47)</f>
        <v>123</v>
      </c>
      <c r="R47" s="21">
        <f>$Q:$Q/4</f>
        <v>30.75</v>
      </c>
      <c r="S47" s="66">
        <f t="shared" si="1"/>
      </c>
      <c r="T47" s="66">
        <f t="shared" si="2"/>
      </c>
      <c r="U47" s="66">
        <f t="shared" si="3"/>
      </c>
      <c r="V47" s="66">
        <f t="shared" si="4"/>
      </c>
      <c r="W47" s="66">
        <f t="shared" si="5"/>
      </c>
      <c r="X47" s="66">
        <f t="shared" si="6"/>
      </c>
      <c r="Y47" s="71">
        <f t="shared" si="0"/>
        <v>84</v>
      </c>
    </row>
    <row r="48" spans="1:25" s="2" customFormat="1" ht="21.75" customHeight="1">
      <c r="A48" s="52" t="s">
        <v>89</v>
      </c>
      <c r="B48" s="18" t="s">
        <v>61</v>
      </c>
      <c r="C48" s="19" t="s">
        <v>19</v>
      </c>
      <c r="D48" s="31" t="s">
        <v>108</v>
      </c>
      <c r="E48" s="20">
        <v>111</v>
      </c>
      <c r="F48" s="20" t="s">
        <v>15</v>
      </c>
      <c r="G48" s="20">
        <v>118</v>
      </c>
      <c r="H48" s="24">
        <v>163</v>
      </c>
      <c r="I48" s="23">
        <v>99</v>
      </c>
      <c r="J48" s="23"/>
      <c r="K48" s="23">
        <v>111</v>
      </c>
      <c r="L48" s="23"/>
      <c r="M48" s="23">
        <v>111</v>
      </c>
      <c r="N48" s="23"/>
      <c r="O48" s="23">
        <v>111</v>
      </c>
      <c r="P48" s="23"/>
      <c r="Q48" s="23">
        <f>SUM(H48+L48+N48+P48)</f>
        <v>163</v>
      </c>
      <c r="R48" s="21">
        <f>$Q:$Q/4</f>
        <v>40.75</v>
      </c>
      <c r="S48" s="66">
        <f t="shared" si="1"/>
      </c>
      <c r="T48" s="66">
        <f t="shared" si="2"/>
      </c>
      <c r="U48" s="66">
        <f t="shared" si="3"/>
      </c>
      <c r="V48" s="66">
        <f t="shared" si="4"/>
      </c>
      <c r="W48" s="66">
        <f t="shared" si="5"/>
      </c>
      <c r="X48" s="66">
        <f t="shared" si="6"/>
      </c>
      <c r="Y48" s="71">
        <f>VALUE(IF(D48="D","84",IF(D48="Sw I","84",IF(D48="Sw II","87",IF(D48="Jm","90","")))))</f>
        <v>87</v>
      </c>
    </row>
    <row r="49" spans="1:25" s="2" customFormat="1" ht="21.75" customHeight="1">
      <c r="A49" s="52" t="s">
        <v>90</v>
      </c>
      <c r="B49" s="18" t="s">
        <v>201</v>
      </c>
      <c r="C49" s="19" t="s">
        <v>62</v>
      </c>
      <c r="D49" s="31" t="s">
        <v>108</v>
      </c>
      <c r="E49" s="20">
        <v>137</v>
      </c>
      <c r="F49" s="20">
        <v>183</v>
      </c>
      <c r="G49" s="20">
        <v>137</v>
      </c>
      <c r="H49" s="24" t="s">
        <v>15</v>
      </c>
      <c r="I49" s="23">
        <v>111</v>
      </c>
      <c r="J49" s="23"/>
      <c r="K49" s="23">
        <v>111</v>
      </c>
      <c r="L49" s="23"/>
      <c r="M49" s="23">
        <v>111</v>
      </c>
      <c r="N49" s="23"/>
      <c r="O49" s="23">
        <v>111</v>
      </c>
      <c r="P49" s="23"/>
      <c r="Q49" s="23">
        <f>SUM(F49+L49+N49+P49)</f>
        <v>183</v>
      </c>
      <c r="R49" s="21">
        <f>$Q:$Q/4</f>
        <v>45.75</v>
      </c>
      <c r="S49" s="66">
        <f t="shared" si="1"/>
      </c>
      <c r="T49" s="66">
        <f t="shared" si="2"/>
      </c>
      <c r="U49" s="66">
        <f>IF(SUM(I49)&lt;=Y49,"X","")</f>
      </c>
      <c r="V49" s="66">
        <f>IF(SUM(K49)&lt;=Y49,"X","")</f>
      </c>
      <c r="W49" s="66">
        <f>IF(SUM(M49)&lt;=Y49,"X","")</f>
      </c>
      <c r="X49" s="66">
        <f>IF(SUM(O49,)&lt;=Y49,"X","")</f>
      </c>
      <c r="Y49" s="71">
        <f>VALUE(IF(D49="D","84",IF(D49="Sw I","84",IF(D49="Sw II","87",IF(D49="Jm","90","")))))</f>
        <v>87</v>
      </c>
    </row>
    <row r="50" spans="1:25" s="2" customFormat="1" ht="21.75" customHeight="1">
      <c r="A50" s="52"/>
      <c r="B50" s="18"/>
      <c r="C50" s="19"/>
      <c r="D50" s="31"/>
      <c r="E50" s="20"/>
      <c r="F50" s="20"/>
      <c r="G50" s="20"/>
      <c r="H50" s="24"/>
      <c r="I50" s="23"/>
      <c r="J50" s="23"/>
      <c r="K50" s="23"/>
      <c r="L50" s="23"/>
      <c r="M50" s="23"/>
      <c r="N50" s="23"/>
      <c r="O50" s="23"/>
      <c r="P50" s="23"/>
      <c r="Q50" s="23"/>
      <c r="R50" s="21"/>
      <c r="S50" s="66"/>
      <c r="T50" s="66"/>
      <c r="U50" s="66"/>
      <c r="V50" s="66"/>
      <c r="W50" s="66"/>
      <c r="X50" s="66"/>
      <c r="Y50" s="71"/>
    </row>
    <row r="51" spans="1:25" s="8" customFormat="1" ht="25.5">
      <c r="A51" s="53"/>
      <c r="B51" s="30"/>
      <c r="C51" s="29"/>
      <c r="D51" s="31"/>
      <c r="E51" s="31"/>
      <c r="F51" s="32"/>
      <c r="G51" s="32"/>
      <c r="H51" s="33"/>
      <c r="I51" s="34"/>
      <c r="J51" s="34"/>
      <c r="K51" s="34"/>
      <c r="L51" s="34"/>
      <c r="M51" s="34"/>
      <c r="N51" s="34"/>
      <c r="O51" s="34"/>
      <c r="P51" s="34"/>
      <c r="Q51" s="31"/>
      <c r="R51" s="35"/>
      <c r="S51" s="31"/>
      <c r="T51" s="31"/>
      <c r="U51" s="31"/>
      <c r="V51" s="31"/>
      <c r="W51" s="31"/>
      <c r="X51" s="31"/>
      <c r="Y51" s="67"/>
    </row>
    <row r="52" spans="1:25" s="8" customFormat="1" ht="25.5">
      <c r="A52" s="47" t="s">
        <v>23</v>
      </c>
      <c r="B52" s="7"/>
      <c r="C52" s="14"/>
      <c r="D52" s="9"/>
      <c r="E52" s="9"/>
      <c r="F52" s="11"/>
      <c r="G52" s="11"/>
      <c r="H52" s="25"/>
      <c r="I52" s="26"/>
      <c r="J52" s="26"/>
      <c r="K52" s="26"/>
      <c r="L52" s="26"/>
      <c r="M52" s="26"/>
      <c r="N52" s="26"/>
      <c r="O52" s="26"/>
      <c r="P52" s="26"/>
      <c r="Q52" s="36"/>
      <c r="R52" s="22"/>
      <c r="S52" s="9"/>
      <c r="T52" s="9"/>
      <c r="U52" s="9"/>
      <c r="V52" s="9"/>
      <c r="W52" s="9"/>
      <c r="X52" s="9"/>
      <c r="Y52" s="67"/>
    </row>
    <row r="53" spans="1:25" s="8" customFormat="1" ht="26.25">
      <c r="A53" s="49"/>
      <c r="B53" s="13" t="s">
        <v>4</v>
      </c>
      <c r="C53" s="14"/>
      <c r="D53" s="9"/>
      <c r="E53" s="9"/>
      <c r="F53" s="11"/>
      <c r="G53" s="11"/>
      <c r="H53" s="25"/>
      <c r="I53" s="26"/>
      <c r="J53" s="26"/>
      <c r="K53" s="26"/>
      <c r="L53" s="26"/>
      <c r="M53" s="26"/>
      <c r="N53" s="26"/>
      <c r="O53" s="26"/>
      <c r="P53" s="26"/>
      <c r="Q53" s="36"/>
      <c r="R53" s="22"/>
      <c r="S53" s="9"/>
      <c r="T53" s="9"/>
      <c r="U53" s="9"/>
      <c r="V53" s="9"/>
      <c r="W53" s="9"/>
      <c r="X53" s="9"/>
      <c r="Y53" s="67"/>
    </row>
    <row r="54" spans="1:25" s="7" customFormat="1" ht="25.5">
      <c r="A54" s="49" t="s">
        <v>25</v>
      </c>
      <c r="B54" s="7" t="s">
        <v>26</v>
      </c>
      <c r="C54" s="14" t="s">
        <v>22</v>
      </c>
      <c r="D54" s="9" t="s">
        <v>101</v>
      </c>
      <c r="E54" s="9" t="s">
        <v>64</v>
      </c>
      <c r="F54" s="9" t="s">
        <v>9</v>
      </c>
      <c r="G54" s="9"/>
      <c r="H54" s="9" t="s">
        <v>173</v>
      </c>
      <c r="I54" s="9"/>
      <c r="J54" s="9"/>
      <c r="K54" s="9"/>
      <c r="L54" s="9"/>
      <c r="M54" s="9"/>
      <c r="N54" s="9"/>
      <c r="O54" s="9"/>
      <c r="P54" s="9"/>
      <c r="Q54" s="9" t="s">
        <v>0</v>
      </c>
      <c r="R54" s="65" t="s">
        <v>1</v>
      </c>
      <c r="S54" s="9" t="s">
        <v>7</v>
      </c>
      <c r="T54" s="9" t="s">
        <v>7</v>
      </c>
      <c r="U54" s="9" t="s">
        <v>7</v>
      </c>
      <c r="V54" s="9" t="s">
        <v>7</v>
      </c>
      <c r="W54" s="9" t="s">
        <v>7</v>
      </c>
      <c r="X54" s="9" t="s">
        <v>7</v>
      </c>
      <c r="Y54" s="69" t="s">
        <v>107</v>
      </c>
    </row>
    <row r="55" spans="1:25" s="7" customFormat="1" ht="15" customHeight="1">
      <c r="A55" s="51"/>
      <c r="B55" s="15"/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61"/>
      <c r="S55" s="17"/>
      <c r="T55" s="17"/>
      <c r="U55" s="17"/>
      <c r="V55" s="17"/>
      <c r="W55" s="17"/>
      <c r="X55" s="17"/>
      <c r="Y55" s="69"/>
    </row>
    <row r="56" spans="1:25" s="2" customFormat="1" ht="21.75" customHeight="1">
      <c r="A56" s="52" t="s">
        <v>83</v>
      </c>
      <c r="B56" s="18" t="s">
        <v>179</v>
      </c>
      <c r="C56" s="19" t="s">
        <v>180</v>
      </c>
      <c r="D56" s="20" t="s">
        <v>69</v>
      </c>
      <c r="E56" s="20">
        <v>70</v>
      </c>
      <c r="F56" s="20">
        <v>93</v>
      </c>
      <c r="G56" s="20">
        <v>71</v>
      </c>
      <c r="H56" s="20">
        <v>93</v>
      </c>
      <c r="I56" s="23">
        <v>111</v>
      </c>
      <c r="J56" s="23"/>
      <c r="K56" s="23">
        <v>100</v>
      </c>
      <c r="L56" s="23"/>
      <c r="M56" s="23">
        <v>90</v>
      </c>
      <c r="N56" s="23"/>
      <c r="O56" s="23">
        <v>90</v>
      </c>
      <c r="P56" s="23"/>
      <c r="Q56" s="23">
        <f>SUM(F56+H56+J56+L56+N56+P56)</f>
        <v>186</v>
      </c>
      <c r="R56" s="21">
        <f>$Q:$Q/8</f>
        <v>23.25</v>
      </c>
      <c r="S56" s="66" t="str">
        <f aca="true" t="shared" si="7" ref="S56:S63">IF(SUM(E56)&lt;=Y56,"X","")</f>
        <v>X</v>
      </c>
      <c r="T56" s="66" t="str">
        <f aca="true" t="shared" si="8" ref="T56:T63">IF(SUM(G56)&lt;=Y56,"X","")</f>
        <v>X</v>
      </c>
      <c r="U56" s="66">
        <f aca="true" t="shared" si="9" ref="U56:U63">IF(SUM(I56)&lt;=Y56,"X","")</f>
      </c>
      <c r="V56" s="66">
        <f aca="true" t="shared" si="10" ref="V56:V63">IF(SUM(K56)&lt;=Y56,"X","")</f>
      </c>
      <c r="W56" s="66">
        <f aca="true" t="shared" si="11" ref="W56:W63">IF(SUM(M56)&lt;=Y56,"X","")</f>
      </c>
      <c r="X56" s="66">
        <f aca="true" t="shared" si="12" ref="X56:X63">IF(SUM(O56,)&lt;=Y56,"X","")</f>
      </c>
      <c r="Y56" s="71">
        <f aca="true" t="shared" si="13" ref="Y56:Y63">VALUE(IF(D56="H","84",IF(D56="Sm I","84",IF(D56="Sm II","87",IF(D56="Jm","90","")))))</f>
        <v>84</v>
      </c>
    </row>
    <row r="57" spans="1:25" s="2" customFormat="1" ht="21.75" customHeight="1">
      <c r="A57" s="52" t="s">
        <v>84</v>
      </c>
      <c r="B57" s="18" t="s">
        <v>20</v>
      </c>
      <c r="C57" s="19" t="s">
        <v>19</v>
      </c>
      <c r="D57" s="20" t="s">
        <v>69</v>
      </c>
      <c r="E57" s="20">
        <v>83</v>
      </c>
      <c r="F57" s="20">
        <v>113</v>
      </c>
      <c r="G57" s="20">
        <v>93</v>
      </c>
      <c r="H57" s="20">
        <v>124</v>
      </c>
      <c r="I57" s="23">
        <v>111</v>
      </c>
      <c r="J57" s="23"/>
      <c r="K57" s="23">
        <v>100</v>
      </c>
      <c r="L57" s="23"/>
      <c r="M57" s="23">
        <v>90</v>
      </c>
      <c r="N57" s="23"/>
      <c r="O57" s="23">
        <v>90</v>
      </c>
      <c r="P57" s="23"/>
      <c r="Q57" s="23">
        <f>SUM(F57+H57+N57+P57)</f>
        <v>237</v>
      </c>
      <c r="R57" s="21">
        <f>$Q:$Q/8</f>
        <v>29.625</v>
      </c>
      <c r="S57" s="66" t="str">
        <f t="shared" si="7"/>
        <v>X</v>
      </c>
      <c r="T57" s="66">
        <f t="shared" si="8"/>
      </c>
      <c r="U57" s="66">
        <f t="shared" si="9"/>
      </c>
      <c r="V57" s="66">
        <f t="shared" si="10"/>
      </c>
      <c r="W57" s="66">
        <f t="shared" si="11"/>
      </c>
      <c r="X57" s="66">
        <f t="shared" si="12"/>
      </c>
      <c r="Y57" s="71">
        <f>VALUE(IF(D57="H","84",IF(D57="Sm I","84",IF(D57="Sm II","87",IF(D57="Jm","90","")))))</f>
        <v>84</v>
      </c>
    </row>
    <row r="58" spans="1:25" s="2" customFormat="1" ht="21.75" customHeight="1">
      <c r="A58" s="52" t="s">
        <v>85</v>
      </c>
      <c r="B58" s="18" t="s">
        <v>43</v>
      </c>
      <c r="C58" s="19" t="s">
        <v>19</v>
      </c>
      <c r="D58" s="20" t="s">
        <v>69</v>
      </c>
      <c r="E58" s="20">
        <v>95</v>
      </c>
      <c r="F58" s="20">
        <v>122</v>
      </c>
      <c r="G58" s="20">
        <v>88</v>
      </c>
      <c r="H58" s="20">
        <v>117</v>
      </c>
      <c r="I58" s="23">
        <v>111</v>
      </c>
      <c r="J58" s="23"/>
      <c r="K58" s="23">
        <v>100</v>
      </c>
      <c r="L58" s="23"/>
      <c r="M58" s="23">
        <v>90</v>
      </c>
      <c r="N58" s="23"/>
      <c r="O58" s="23">
        <v>90</v>
      </c>
      <c r="P58" s="23"/>
      <c r="Q58" s="23">
        <f>SUM(F58+H58+L58+N58+P58)</f>
        <v>239</v>
      </c>
      <c r="R58" s="21">
        <f>$Q:$Q/8</f>
        <v>29.875</v>
      </c>
      <c r="S58" s="66">
        <f t="shared" si="7"/>
      </c>
      <c r="T58" s="66">
        <f t="shared" si="8"/>
      </c>
      <c r="U58" s="66">
        <f t="shared" si="9"/>
      </c>
      <c r="V58" s="66">
        <f t="shared" si="10"/>
      </c>
      <c r="W58" s="66">
        <f t="shared" si="11"/>
      </c>
      <c r="X58" s="66">
        <f t="shared" si="12"/>
      </c>
      <c r="Y58" s="71">
        <f>VALUE(IF(D58="H","84",IF(D58="Sm I","84",IF(D58="Sm II","87",IF(D58="Jm","90","")))))</f>
        <v>84</v>
      </c>
    </row>
    <row r="59" spans="1:25" s="2" customFormat="1" ht="21.75" customHeight="1">
      <c r="A59" s="52" t="s">
        <v>86</v>
      </c>
      <c r="B59" s="18" t="s">
        <v>182</v>
      </c>
      <c r="C59" s="19" t="s">
        <v>62</v>
      </c>
      <c r="D59" s="20" t="s">
        <v>69</v>
      </c>
      <c r="E59" s="20">
        <v>90</v>
      </c>
      <c r="F59" s="20">
        <v>118</v>
      </c>
      <c r="G59" s="20">
        <v>86</v>
      </c>
      <c r="H59" s="20">
        <v>122</v>
      </c>
      <c r="I59" s="23">
        <v>111</v>
      </c>
      <c r="J59" s="23"/>
      <c r="K59" s="23">
        <v>100</v>
      </c>
      <c r="L59" s="23"/>
      <c r="M59" s="23">
        <v>90</v>
      </c>
      <c r="N59" s="23"/>
      <c r="O59" s="23">
        <v>90</v>
      </c>
      <c r="P59" s="23"/>
      <c r="Q59" s="23">
        <f>SUM(F59+H59+L59+N59+P59)</f>
        <v>240</v>
      </c>
      <c r="R59" s="21">
        <f>$Q:$Q/8</f>
        <v>30</v>
      </c>
      <c r="S59" s="66">
        <f t="shared" si="7"/>
      </c>
      <c r="T59" s="66">
        <f t="shared" si="8"/>
      </c>
      <c r="U59" s="66">
        <f t="shared" si="9"/>
      </c>
      <c r="V59" s="66">
        <f t="shared" si="10"/>
      </c>
      <c r="W59" s="66">
        <f t="shared" si="11"/>
      </c>
      <c r="X59" s="66">
        <f t="shared" si="12"/>
      </c>
      <c r="Y59" s="71">
        <f t="shared" si="13"/>
        <v>84</v>
      </c>
    </row>
    <row r="60" spans="1:25" s="2" customFormat="1" ht="21.75" customHeight="1">
      <c r="A60" s="52" t="s">
        <v>87</v>
      </c>
      <c r="B60" s="18" t="s">
        <v>181</v>
      </c>
      <c r="C60" s="19" t="s">
        <v>9</v>
      </c>
      <c r="D60" s="20" t="s">
        <v>69</v>
      </c>
      <c r="E60" s="20">
        <v>83</v>
      </c>
      <c r="F60" s="20">
        <v>123</v>
      </c>
      <c r="G60" s="20">
        <v>91</v>
      </c>
      <c r="H60" s="20">
        <v>121</v>
      </c>
      <c r="I60" s="23">
        <v>111</v>
      </c>
      <c r="J60" s="23"/>
      <c r="K60" s="23">
        <v>100</v>
      </c>
      <c r="L60" s="23"/>
      <c r="M60" s="23">
        <v>90</v>
      </c>
      <c r="N60" s="23"/>
      <c r="O60" s="23">
        <v>90</v>
      </c>
      <c r="P60" s="23"/>
      <c r="Q60" s="23">
        <f>SUM(F60+H60+J60+L60+N60+P60)</f>
        <v>244</v>
      </c>
      <c r="R60" s="21">
        <f>$Q:$Q/8</f>
        <v>30.5</v>
      </c>
      <c r="S60" s="66" t="str">
        <f t="shared" si="7"/>
        <v>X</v>
      </c>
      <c r="T60" s="66">
        <f t="shared" si="8"/>
      </c>
      <c r="U60" s="66">
        <f t="shared" si="9"/>
      </c>
      <c r="V60" s="66">
        <f t="shared" si="10"/>
      </c>
      <c r="W60" s="66">
        <f t="shared" si="11"/>
      </c>
      <c r="X60" s="66">
        <f t="shared" si="12"/>
      </c>
      <c r="Y60" s="71">
        <f t="shared" si="13"/>
        <v>84</v>
      </c>
    </row>
    <row r="61" spans="1:25" s="2" customFormat="1" ht="21.75" customHeight="1">
      <c r="A61" s="52" t="s">
        <v>88</v>
      </c>
      <c r="B61" s="18" t="s">
        <v>71</v>
      </c>
      <c r="C61" s="19" t="s">
        <v>30</v>
      </c>
      <c r="D61" s="20" t="s">
        <v>69</v>
      </c>
      <c r="E61" s="20">
        <v>86</v>
      </c>
      <c r="F61" s="20">
        <v>111</v>
      </c>
      <c r="G61" s="20">
        <v>133</v>
      </c>
      <c r="H61" s="20" t="s">
        <v>15</v>
      </c>
      <c r="I61" s="23">
        <v>111</v>
      </c>
      <c r="J61" s="23"/>
      <c r="K61" s="23">
        <v>100</v>
      </c>
      <c r="L61" s="23"/>
      <c r="M61" s="23">
        <v>90</v>
      </c>
      <c r="N61" s="23"/>
      <c r="O61" s="23">
        <v>90</v>
      </c>
      <c r="P61" s="23"/>
      <c r="Q61" s="23">
        <f>SUM(F61+N61+P61)</f>
        <v>111</v>
      </c>
      <c r="R61" s="21">
        <f>$Q:$Q/4</f>
        <v>27.75</v>
      </c>
      <c r="S61" s="66">
        <f t="shared" si="7"/>
      </c>
      <c r="T61" s="66">
        <f t="shared" si="8"/>
      </c>
      <c r="U61" s="66">
        <f t="shared" si="9"/>
      </c>
      <c r="V61" s="66">
        <f t="shared" si="10"/>
      </c>
      <c r="W61" s="66">
        <f t="shared" si="11"/>
      </c>
      <c r="X61" s="66">
        <f t="shared" si="12"/>
      </c>
      <c r="Y61" s="71">
        <f t="shared" si="13"/>
        <v>84</v>
      </c>
    </row>
    <row r="62" spans="1:25" s="2" customFormat="1" ht="21.75" customHeight="1">
      <c r="A62" s="52" t="s">
        <v>89</v>
      </c>
      <c r="B62" s="18" t="s">
        <v>55</v>
      </c>
      <c r="C62" s="19" t="s">
        <v>44</v>
      </c>
      <c r="D62" s="20" t="s">
        <v>69</v>
      </c>
      <c r="E62" s="20">
        <v>111</v>
      </c>
      <c r="F62" s="20" t="s">
        <v>15</v>
      </c>
      <c r="G62" s="20">
        <v>86</v>
      </c>
      <c r="H62" s="20">
        <v>112</v>
      </c>
      <c r="I62" s="23">
        <v>111</v>
      </c>
      <c r="J62" s="23"/>
      <c r="K62" s="23">
        <v>100</v>
      </c>
      <c r="L62" s="23"/>
      <c r="M62" s="23">
        <v>90</v>
      </c>
      <c r="N62" s="23"/>
      <c r="O62" s="23">
        <v>90</v>
      </c>
      <c r="P62" s="23"/>
      <c r="Q62" s="23">
        <f>SUM(H62+L62+N62+P62)</f>
        <v>112</v>
      </c>
      <c r="R62" s="21">
        <f>$Q:$Q/4</f>
        <v>28</v>
      </c>
      <c r="S62" s="66">
        <f t="shared" si="7"/>
      </c>
      <c r="T62" s="66">
        <f t="shared" si="8"/>
      </c>
      <c r="U62" s="66">
        <f t="shared" si="9"/>
      </c>
      <c r="V62" s="66">
        <f t="shared" si="10"/>
      </c>
      <c r="W62" s="66">
        <f t="shared" si="11"/>
      </c>
      <c r="X62" s="66">
        <f t="shared" si="12"/>
      </c>
      <c r="Y62" s="71">
        <f t="shared" si="13"/>
        <v>84</v>
      </c>
    </row>
    <row r="63" spans="1:25" s="2" customFormat="1" ht="21.75" customHeight="1">
      <c r="A63" s="52" t="s">
        <v>90</v>
      </c>
      <c r="B63" s="18" t="s">
        <v>198</v>
      </c>
      <c r="C63" s="19" t="s">
        <v>180</v>
      </c>
      <c r="D63" s="20" t="s">
        <v>69</v>
      </c>
      <c r="E63" s="20">
        <v>111</v>
      </c>
      <c r="F63" s="20" t="s">
        <v>15</v>
      </c>
      <c r="G63" s="20">
        <v>89</v>
      </c>
      <c r="H63" s="20">
        <v>112</v>
      </c>
      <c r="I63" s="23">
        <v>111</v>
      </c>
      <c r="J63" s="23"/>
      <c r="K63" s="23">
        <v>100</v>
      </c>
      <c r="L63" s="23"/>
      <c r="M63" s="23">
        <v>90</v>
      </c>
      <c r="N63" s="23"/>
      <c r="O63" s="23">
        <v>90</v>
      </c>
      <c r="P63" s="23"/>
      <c r="Q63" s="23">
        <f>SUM(H63+L63+N63+P63)</f>
        <v>112</v>
      </c>
      <c r="R63" s="21">
        <f>$Q:$Q/4</f>
        <v>28</v>
      </c>
      <c r="S63" s="66">
        <f t="shared" si="7"/>
      </c>
      <c r="T63" s="66">
        <f t="shared" si="8"/>
      </c>
      <c r="U63" s="66">
        <f t="shared" si="9"/>
      </c>
      <c r="V63" s="66">
        <f t="shared" si="10"/>
      </c>
      <c r="W63" s="66">
        <f t="shared" si="11"/>
      </c>
      <c r="X63" s="66">
        <f t="shared" si="12"/>
      </c>
      <c r="Y63" s="71">
        <f t="shared" si="13"/>
        <v>84</v>
      </c>
    </row>
    <row r="64" spans="1:25" s="8" customFormat="1" ht="25.5">
      <c r="A64" s="49"/>
      <c r="B64" s="7"/>
      <c r="C64" s="14"/>
      <c r="D64" s="9"/>
      <c r="E64" s="9"/>
      <c r="F64" s="11"/>
      <c r="G64" s="11"/>
      <c r="H64" s="25"/>
      <c r="I64" s="26"/>
      <c r="J64" s="26"/>
      <c r="K64" s="26"/>
      <c r="L64" s="26"/>
      <c r="M64" s="26"/>
      <c r="N64" s="26"/>
      <c r="O64" s="26"/>
      <c r="P64" s="26"/>
      <c r="Q64" s="9"/>
      <c r="R64" s="22"/>
      <c r="S64" s="9"/>
      <c r="T64" s="9"/>
      <c r="U64" s="9"/>
      <c r="V64" s="9"/>
      <c r="W64" s="9"/>
      <c r="X64" s="9"/>
      <c r="Y64" s="67"/>
    </row>
    <row r="65" spans="1:25" s="8" customFormat="1" ht="26.25">
      <c r="A65" s="49"/>
      <c r="B65" s="27" t="s">
        <v>73</v>
      </c>
      <c r="C65" s="14"/>
      <c r="D65" s="9"/>
      <c r="E65" s="9"/>
      <c r="F65" s="11"/>
      <c r="G65" s="11"/>
      <c r="H65" s="25"/>
      <c r="I65" s="26"/>
      <c r="J65" s="26"/>
      <c r="K65" s="26"/>
      <c r="L65" s="26"/>
      <c r="M65" s="26"/>
      <c r="N65" s="26"/>
      <c r="O65" s="26"/>
      <c r="P65" s="26"/>
      <c r="Q65" s="9"/>
      <c r="R65" s="22"/>
      <c r="S65" s="9"/>
      <c r="T65" s="9"/>
      <c r="U65" s="9"/>
      <c r="V65" s="9"/>
      <c r="W65" s="9"/>
      <c r="X65" s="9"/>
      <c r="Y65" s="67"/>
    </row>
    <row r="66" spans="1:25" s="7" customFormat="1" ht="26.25">
      <c r="A66" s="49" t="s">
        <v>25</v>
      </c>
      <c r="B66" s="28" t="s">
        <v>26</v>
      </c>
      <c r="C66" s="14" t="s">
        <v>22</v>
      </c>
      <c r="D66" s="9" t="s">
        <v>67</v>
      </c>
      <c r="E66" s="9" t="s">
        <v>64</v>
      </c>
      <c r="F66" s="9" t="s">
        <v>9</v>
      </c>
      <c r="G66" s="9"/>
      <c r="H66" s="9" t="s">
        <v>173</v>
      </c>
      <c r="I66" s="9"/>
      <c r="J66" s="9"/>
      <c r="K66" s="9"/>
      <c r="L66" s="9"/>
      <c r="M66" s="9"/>
      <c r="N66" s="9"/>
      <c r="O66" s="9"/>
      <c r="P66" s="9"/>
      <c r="Q66" s="9" t="s">
        <v>0</v>
      </c>
      <c r="R66" s="65" t="s">
        <v>1</v>
      </c>
      <c r="S66" s="9" t="s">
        <v>7</v>
      </c>
      <c r="T66" s="9" t="s">
        <v>7</v>
      </c>
      <c r="U66" s="9" t="s">
        <v>7</v>
      </c>
      <c r="V66" s="9" t="s">
        <v>7</v>
      </c>
      <c r="W66" s="9" t="s">
        <v>7</v>
      </c>
      <c r="X66" s="9" t="s">
        <v>7</v>
      </c>
      <c r="Y66" s="69" t="s">
        <v>107</v>
      </c>
    </row>
    <row r="67" spans="1:25" s="7" customFormat="1" ht="15" customHeight="1">
      <c r="A67" s="51"/>
      <c r="B67" s="16"/>
      <c r="C67" s="16"/>
      <c r="D67" s="17"/>
      <c r="E67" s="17"/>
      <c r="F67" s="17"/>
      <c r="G67" s="17"/>
      <c r="H67" s="17"/>
      <c r="I67" s="17"/>
      <c r="J67" s="3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69"/>
    </row>
    <row r="68" spans="1:25" s="2" customFormat="1" ht="21.75" customHeight="1">
      <c r="A68" s="52" t="s">
        <v>83</v>
      </c>
      <c r="B68" s="19" t="s">
        <v>34</v>
      </c>
      <c r="C68" s="19" t="s">
        <v>12</v>
      </c>
      <c r="D68" s="20" t="s">
        <v>103</v>
      </c>
      <c r="E68" s="20">
        <v>80</v>
      </c>
      <c r="F68" s="20">
        <v>107</v>
      </c>
      <c r="G68" s="20">
        <v>89</v>
      </c>
      <c r="H68" s="24">
        <v>115</v>
      </c>
      <c r="I68" s="20">
        <v>100</v>
      </c>
      <c r="J68" s="23"/>
      <c r="K68" s="20">
        <v>111</v>
      </c>
      <c r="L68" s="23"/>
      <c r="M68" s="20">
        <v>111</v>
      </c>
      <c r="N68" s="23"/>
      <c r="O68" s="20">
        <v>111</v>
      </c>
      <c r="P68" s="23"/>
      <c r="Q68" s="23">
        <f aca="true" t="shared" si="14" ref="Q68:Q78">SUM(F68+H68+J68+L68+N68+P68)</f>
        <v>222</v>
      </c>
      <c r="R68" s="21">
        <f aca="true" t="shared" si="15" ref="R68:R78">$Q:$Q/8</f>
        <v>27.75</v>
      </c>
      <c r="S68" s="66" t="str">
        <f>IF(SUM(E68)&lt;=Y68,"X","")</f>
        <v>X</v>
      </c>
      <c r="T68" s="66">
        <f>IF(SUM(G68)&lt;=Y68,"X","")</f>
      </c>
      <c r="U68" s="66">
        <f>IF(SUM(I68)&lt;=Y68,"X","")</f>
      </c>
      <c r="V68" s="66">
        <f>IF(SUM(K68)&lt;=Y68,"X","")</f>
      </c>
      <c r="W68" s="66">
        <f>IF(SUM(M68)&lt;=Y68,"X","")</f>
      </c>
      <c r="X68" s="66">
        <f>IF(SUM(O68,)&lt;=Y68,"X","")</f>
      </c>
      <c r="Y68" s="71">
        <f aca="true" t="shared" si="16" ref="Y68:Y82">VALUE(IF(D68="D","84",IF(D68="Sm I","84",IF(D68="Sm II","87",IF(D68="Jm","90","")))))</f>
        <v>84</v>
      </c>
    </row>
    <row r="69" spans="1:25" s="2" customFormat="1" ht="21.75" customHeight="1">
      <c r="A69" s="52" t="s">
        <v>84</v>
      </c>
      <c r="B69" s="18" t="s">
        <v>70</v>
      </c>
      <c r="C69" s="19" t="s">
        <v>12</v>
      </c>
      <c r="D69" s="20" t="s">
        <v>103</v>
      </c>
      <c r="E69" s="20">
        <v>83</v>
      </c>
      <c r="F69" s="20">
        <v>113</v>
      </c>
      <c r="G69" s="20">
        <v>81</v>
      </c>
      <c r="H69" s="24">
        <v>109</v>
      </c>
      <c r="I69" s="20">
        <v>100</v>
      </c>
      <c r="J69" s="23"/>
      <c r="K69" s="20">
        <v>111</v>
      </c>
      <c r="L69" s="23"/>
      <c r="M69" s="20">
        <v>111</v>
      </c>
      <c r="N69" s="23"/>
      <c r="O69" s="20">
        <v>111</v>
      </c>
      <c r="P69" s="23"/>
      <c r="Q69" s="23">
        <f t="shared" si="14"/>
        <v>222</v>
      </c>
      <c r="R69" s="21">
        <f t="shared" si="15"/>
        <v>27.75</v>
      </c>
      <c r="S69" s="66" t="str">
        <f aca="true" t="shared" si="17" ref="S69:S82">IF(SUM(E69)&lt;=Y69,"X","")</f>
        <v>X</v>
      </c>
      <c r="T69" s="66" t="str">
        <f aca="true" t="shared" si="18" ref="T69:T82">IF(SUM(G69)&lt;=Y69,"X","")</f>
        <v>X</v>
      </c>
      <c r="U69" s="66">
        <f aca="true" t="shared" si="19" ref="U69:U82">IF(SUM(I69)&lt;=Y69,"X","")</f>
      </c>
      <c r="V69" s="66">
        <f aca="true" t="shared" si="20" ref="V69:V82">IF(SUM(K69)&lt;=Y69,"X","")</f>
      </c>
      <c r="W69" s="66">
        <f aca="true" t="shared" si="21" ref="W69:W82">IF(SUM(M69)&lt;=Y69,"X","")</f>
      </c>
      <c r="X69" s="66">
        <f aca="true" t="shared" si="22" ref="X69:X82">IF(SUM(O69,)&lt;=Y69,"X","")</f>
      </c>
      <c r="Y69" s="71">
        <f t="shared" si="16"/>
        <v>84</v>
      </c>
    </row>
    <row r="70" spans="1:25" s="2" customFormat="1" ht="21.75" customHeight="1">
      <c r="A70" s="52" t="s">
        <v>85</v>
      </c>
      <c r="B70" s="18" t="s">
        <v>42</v>
      </c>
      <c r="C70" s="19" t="s">
        <v>30</v>
      </c>
      <c r="D70" s="20" t="s">
        <v>104</v>
      </c>
      <c r="E70" s="19">
        <v>90</v>
      </c>
      <c r="F70" s="20">
        <v>117</v>
      </c>
      <c r="G70" s="20">
        <v>83</v>
      </c>
      <c r="H70" s="24">
        <v>106</v>
      </c>
      <c r="I70" s="20">
        <v>100</v>
      </c>
      <c r="J70" s="23"/>
      <c r="K70" s="20">
        <v>111</v>
      </c>
      <c r="L70" s="23"/>
      <c r="M70" s="20">
        <v>111</v>
      </c>
      <c r="N70" s="23"/>
      <c r="O70" s="20">
        <v>111</v>
      </c>
      <c r="P70" s="23"/>
      <c r="Q70" s="23">
        <f t="shared" si="14"/>
        <v>223</v>
      </c>
      <c r="R70" s="21">
        <f t="shared" si="15"/>
        <v>27.875</v>
      </c>
      <c r="S70" s="66">
        <f t="shared" si="17"/>
      </c>
      <c r="T70" s="66" t="str">
        <f t="shared" si="18"/>
        <v>X</v>
      </c>
      <c r="U70" s="66">
        <f t="shared" si="19"/>
      </c>
      <c r="V70" s="66">
        <f t="shared" si="20"/>
      </c>
      <c r="W70" s="66">
        <f t="shared" si="21"/>
      </c>
      <c r="X70" s="66">
        <f t="shared" si="22"/>
      </c>
      <c r="Y70" s="71">
        <f t="shared" si="16"/>
        <v>87</v>
      </c>
    </row>
    <row r="71" spans="1:25" s="2" customFormat="1" ht="21.75" customHeight="1">
      <c r="A71" s="52" t="s">
        <v>86</v>
      </c>
      <c r="B71" s="18" t="s">
        <v>184</v>
      </c>
      <c r="C71" s="19" t="s">
        <v>12</v>
      </c>
      <c r="D71" s="20" t="s">
        <v>103</v>
      </c>
      <c r="E71" s="20">
        <v>76</v>
      </c>
      <c r="F71" s="20">
        <v>103</v>
      </c>
      <c r="G71" s="20">
        <v>92</v>
      </c>
      <c r="H71" s="24">
        <v>125</v>
      </c>
      <c r="I71" s="20">
        <v>111</v>
      </c>
      <c r="J71" s="23"/>
      <c r="K71" s="20">
        <v>111</v>
      </c>
      <c r="L71" s="23"/>
      <c r="M71" s="20">
        <v>111</v>
      </c>
      <c r="N71" s="23"/>
      <c r="O71" s="20">
        <v>111</v>
      </c>
      <c r="P71" s="23"/>
      <c r="Q71" s="23">
        <f t="shared" si="14"/>
        <v>228</v>
      </c>
      <c r="R71" s="21">
        <f t="shared" si="15"/>
        <v>28.5</v>
      </c>
      <c r="S71" s="66" t="str">
        <f t="shared" si="17"/>
        <v>X</v>
      </c>
      <c r="T71" s="66">
        <f t="shared" si="18"/>
      </c>
      <c r="U71" s="66">
        <f t="shared" si="19"/>
      </c>
      <c r="V71" s="66">
        <f t="shared" si="20"/>
      </c>
      <c r="W71" s="66">
        <f t="shared" si="21"/>
      </c>
      <c r="X71" s="66">
        <f t="shared" si="22"/>
      </c>
      <c r="Y71" s="71">
        <f t="shared" si="16"/>
        <v>84</v>
      </c>
    </row>
    <row r="72" spans="1:25" s="2" customFormat="1" ht="21.75" customHeight="1">
      <c r="A72" s="52" t="s">
        <v>87</v>
      </c>
      <c r="B72" s="18" t="s">
        <v>185</v>
      </c>
      <c r="C72" s="19" t="s">
        <v>180</v>
      </c>
      <c r="D72" s="20" t="s">
        <v>103</v>
      </c>
      <c r="E72" s="19">
        <v>82</v>
      </c>
      <c r="F72" s="20">
        <v>105</v>
      </c>
      <c r="G72" s="20">
        <v>100</v>
      </c>
      <c r="H72" s="24">
        <v>127</v>
      </c>
      <c r="I72" s="20">
        <v>111</v>
      </c>
      <c r="J72" s="23"/>
      <c r="K72" s="20">
        <v>111</v>
      </c>
      <c r="L72" s="23"/>
      <c r="M72" s="20">
        <v>111</v>
      </c>
      <c r="N72" s="23"/>
      <c r="O72" s="20">
        <v>111</v>
      </c>
      <c r="P72" s="23"/>
      <c r="Q72" s="23">
        <f t="shared" si="14"/>
        <v>232</v>
      </c>
      <c r="R72" s="21">
        <f t="shared" si="15"/>
        <v>29</v>
      </c>
      <c r="S72" s="66" t="str">
        <f t="shared" si="17"/>
        <v>X</v>
      </c>
      <c r="T72" s="66">
        <f t="shared" si="18"/>
      </c>
      <c r="U72" s="66">
        <f t="shared" si="19"/>
      </c>
      <c r="V72" s="66">
        <f t="shared" si="20"/>
      </c>
      <c r="W72" s="66">
        <f t="shared" si="21"/>
      </c>
      <c r="X72" s="66">
        <f t="shared" si="22"/>
      </c>
      <c r="Y72" s="71">
        <f t="shared" si="16"/>
        <v>84</v>
      </c>
    </row>
    <row r="73" spans="1:25" s="2" customFormat="1" ht="21.75" customHeight="1">
      <c r="A73" s="52" t="s">
        <v>88</v>
      </c>
      <c r="B73" s="18" t="s">
        <v>46</v>
      </c>
      <c r="C73" s="19" t="s">
        <v>30</v>
      </c>
      <c r="D73" s="20" t="s">
        <v>103</v>
      </c>
      <c r="E73" s="20">
        <v>81</v>
      </c>
      <c r="F73" s="20">
        <v>111</v>
      </c>
      <c r="G73" s="20">
        <v>90</v>
      </c>
      <c r="H73" s="24">
        <v>124</v>
      </c>
      <c r="I73" s="20">
        <v>100</v>
      </c>
      <c r="J73" s="23"/>
      <c r="K73" s="20">
        <v>111</v>
      </c>
      <c r="L73" s="23"/>
      <c r="M73" s="20">
        <v>111</v>
      </c>
      <c r="N73" s="23"/>
      <c r="O73" s="20">
        <v>111</v>
      </c>
      <c r="P73" s="23"/>
      <c r="Q73" s="23">
        <f t="shared" si="14"/>
        <v>235</v>
      </c>
      <c r="R73" s="21">
        <f t="shared" si="15"/>
        <v>29.375</v>
      </c>
      <c r="S73" s="66" t="str">
        <f t="shared" si="17"/>
        <v>X</v>
      </c>
      <c r="T73" s="66">
        <f t="shared" si="18"/>
      </c>
      <c r="U73" s="66">
        <f t="shared" si="19"/>
      </c>
      <c r="V73" s="66">
        <f t="shared" si="20"/>
      </c>
      <c r="W73" s="66">
        <f t="shared" si="21"/>
      </c>
      <c r="X73" s="66">
        <f t="shared" si="22"/>
      </c>
      <c r="Y73" s="71">
        <f t="shared" si="16"/>
        <v>84</v>
      </c>
    </row>
    <row r="74" spans="1:25" s="2" customFormat="1" ht="21.75" customHeight="1">
      <c r="A74" s="52" t="s">
        <v>89</v>
      </c>
      <c r="B74" s="18" t="s">
        <v>40</v>
      </c>
      <c r="C74" s="19" t="s">
        <v>19</v>
      </c>
      <c r="D74" s="20" t="s">
        <v>104</v>
      </c>
      <c r="E74" s="20">
        <v>86</v>
      </c>
      <c r="F74" s="20">
        <v>117</v>
      </c>
      <c r="G74" s="20">
        <v>91</v>
      </c>
      <c r="H74" s="24">
        <v>123</v>
      </c>
      <c r="I74" s="20">
        <v>111</v>
      </c>
      <c r="J74" s="23"/>
      <c r="K74" s="20">
        <v>111</v>
      </c>
      <c r="L74" s="23"/>
      <c r="M74" s="20">
        <v>111</v>
      </c>
      <c r="N74" s="23"/>
      <c r="O74" s="20">
        <v>111</v>
      </c>
      <c r="P74" s="23"/>
      <c r="Q74" s="23">
        <f t="shared" si="14"/>
        <v>240</v>
      </c>
      <c r="R74" s="21">
        <f t="shared" si="15"/>
        <v>30</v>
      </c>
      <c r="S74" s="66" t="str">
        <f t="shared" si="17"/>
        <v>X</v>
      </c>
      <c r="T74" s="66">
        <f t="shared" si="18"/>
      </c>
      <c r="U74" s="66">
        <f t="shared" si="19"/>
      </c>
      <c r="V74" s="66">
        <f t="shared" si="20"/>
      </c>
      <c r="W74" s="66">
        <f t="shared" si="21"/>
      </c>
      <c r="X74" s="66">
        <f t="shared" si="22"/>
      </c>
      <c r="Y74" s="71">
        <f t="shared" si="16"/>
        <v>87</v>
      </c>
    </row>
    <row r="75" spans="1:25" s="2" customFormat="1" ht="21.75" customHeight="1">
      <c r="A75" s="52" t="s">
        <v>90</v>
      </c>
      <c r="B75" s="18" t="s">
        <v>32</v>
      </c>
      <c r="C75" s="19" t="s">
        <v>19</v>
      </c>
      <c r="D75" s="20" t="s">
        <v>103</v>
      </c>
      <c r="E75" s="20">
        <v>87</v>
      </c>
      <c r="F75" s="20">
        <v>117</v>
      </c>
      <c r="G75" s="20">
        <v>100</v>
      </c>
      <c r="H75" s="24">
        <v>126</v>
      </c>
      <c r="I75" s="20">
        <v>100</v>
      </c>
      <c r="J75" s="23"/>
      <c r="K75" s="20">
        <v>111</v>
      </c>
      <c r="L75" s="23"/>
      <c r="M75" s="20">
        <v>111</v>
      </c>
      <c r="N75" s="23"/>
      <c r="O75" s="20">
        <v>111</v>
      </c>
      <c r="P75" s="23"/>
      <c r="Q75" s="23">
        <f t="shared" si="14"/>
        <v>243</v>
      </c>
      <c r="R75" s="21">
        <f t="shared" si="15"/>
        <v>30.375</v>
      </c>
      <c r="S75" s="66">
        <f t="shared" si="17"/>
      </c>
      <c r="T75" s="66">
        <f t="shared" si="18"/>
      </c>
      <c r="U75" s="66">
        <f t="shared" si="19"/>
      </c>
      <c r="V75" s="66">
        <f t="shared" si="20"/>
      </c>
      <c r="W75" s="66">
        <f t="shared" si="21"/>
      </c>
      <c r="X75" s="66">
        <f t="shared" si="22"/>
      </c>
      <c r="Y75" s="71">
        <f t="shared" si="16"/>
        <v>84</v>
      </c>
    </row>
    <row r="76" spans="1:25" s="2" customFormat="1" ht="21.75" customHeight="1">
      <c r="A76" s="52" t="s">
        <v>91</v>
      </c>
      <c r="B76" s="18" t="s">
        <v>50</v>
      </c>
      <c r="C76" s="19" t="s">
        <v>9</v>
      </c>
      <c r="D76" s="20" t="s">
        <v>104</v>
      </c>
      <c r="E76" s="20">
        <v>90</v>
      </c>
      <c r="F76" s="20">
        <v>111</v>
      </c>
      <c r="G76" s="20">
        <v>99</v>
      </c>
      <c r="H76" s="24">
        <v>140</v>
      </c>
      <c r="I76" s="20">
        <v>100</v>
      </c>
      <c r="J76" s="23"/>
      <c r="K76" s="20">
        <v>111</v>
      </c>
      <c r="L76" s="23"/>
      <c r="M76" s="20">
        <v>111</v>
      </c>
      <c r="N76" s="23"/>
      <c r="O76" s="20">
        <v>111</v>
      </c>
      <c r="P76" s="23"/>
      <c r="Q76" s="23">
        <f t="shared" si="14"/>
        <v>251</v>
      </c>
      <c r="R76" s="21">
        <f t="shared" si="15"/>
        <v>31.375</v>
      </c>
      <c r="S76" s="66">
        <f t="shared" si="17"/>
      </c>
      <c r="T76" s="66">
        <f t="shared" si="18"/>
      </c>
      <c r="U76" s="66">
        <f t="shared" si="19"/>
      </c>
      <c r="V76" s="66">
        <f t="shared" si="20"/>
      </c>
      <c r="W76" s="66">
        <f t="shared" si="21"/>
      </c>
      <c r="X76" s="66">
        <f t="shared" si="22"/>
      </c>
      <c r="Y76" s="71">
        <f t="shared" si="16"/>
        <v>87</v>
      </c>
    </row>
    <row r="77" spans="1:25" s="2" customFormat="1" ht="21.75" customHeight="1">
      <c r="A77" s="52" t="s">
        <v>92</v>
      </c>
      <c r="B77" s="18" t="s">
        <v>205</v>
      </c>
      <c r="C77" s="19" t="s">
        <v>180</v>
      </c>
      <c r="D77" s="20" t="s">
        <v>104</v>
      </c>
      <c r="E77" s="20">
        <v>94</v>
      </c>
      <c r="F77" s="20">
        <v>130</v>
      </c>
      <c r="G77" s="20"/>
      <c r="H77" s="24">
        <v>132</v>
      </c>
      <c r="I77" s="20"/>
      <c r="J77" s="23"/>
      <c r="K77" s="20"/>
      <c r="L77" s="23"/>
      <c r="M77" s="20"/>
      <c r="N77" s="23"/>
      <c r="O77" s="20"/>
      <c r="P77" s="23"/>
      <c r="Q77" s="23">
        <f t="shared" si="14"/>
        <v>262</v>
      </c>
      <c r="R77" s="21">
        <f t="shared" si="15"/>
        <v>32.75</v>
      </c>
      <c r="S77" s="66">
        <f t="shared" si="17"/>
      </c>
      <c r="T77" s="66"/>
      <c r="U77" s="66"/>
      <c r="V77" s="66"/>
      <c r="W77" s="66"/>
      <c r="X77" s="66"/>
      <c r="Y77" s="71">
        <f t="shared" si="16"/>
        <v>87</v>
      </c>
    </row>
    <row r="78" spans="1:25" s="2" customFormat="1" ht="21.75" customHeight="1">
      <c r="A78" s="52" t="s">
        <v>93</v>
      </c>
      <c r="B78" s="18" t="s">
        <v>51</v>
      </c>
      <c r="C78" s="19" t="s">
        <v>19</v>
      </c>
      <c r="D78" s="20" t="s">
        <v>104</v>
      </c>
      <c r="E78" s="20">
        <v>101</v>
      </c>
      <c r="F78" s="20">
        <v>132</v>
      </c>
      <c r="G78" s="20">
        <v>98</v>
      </c>
      <c r="H78" s="24">
        <v>149</v>
      </c>
      <c r="I78" s="20">
        <v>100</v>
      </c>
      <c r="J78" s="23"/>
      <c r="K78" s="20">
        <v>111</v>
      </c>
      <c r="L78" s="23"/>
      <c r="M78" s="20">
        <v>111</v>
      </c>
      <c r="N78" s="23"/>
      <c r="O78" s="20">
        <v>111</v>
      </c>
      <c r="P78" s="23"/>
      <c r="Q78" s="23">
        <f t="shared" si="14"/>
        <v>281</v>
      </c>
      <c r="R78" s="21">
        <f t="shared" si="15"/>
        <v>35.125</v>
      </c>
      <c r="S78" s="66">
        <f t="shared" si="17"/>
      </c>
      <c r="T78" s="66">
        <f t="shared" si="18"/>
      </c>
      <c r="U78" s="66">
        <f t="shared" si="19"/>
      </c>
      <c r="V78" s="66">
        <f t="shared" si="20"/>
      </c>
      <c r="W78" s="66">
        <f t="shared" si="21"/>
      </c>
      <c r="X78" s="66">
        <f t="shared" si="22"/>
      </c>
      <c r="Y78" s="71">
        <f t="shared" si="16"/>
        <v>87</v>
      </c>
    </row>
    <row r="79" spans="1:25" s="2" customFormat="1" ht="21.75" customHeight="1">
      <c r="A79" s="52" t="s">
        <v>94</v>
      </c>
      <c r="B79" s="18" t="s">
        <v>183</v>
      </c>
      <c r="C79" s="19" t="s">
        <v>9</v>
      </c>
      <c r="D79" s="20" t="s">
        <v>103</v>
      </c>
      <c r="E79" s="20">
        <v>67</v>
      </c>
      <c r="F79" s="20">
        <v>89</v>
      </c>
      <c r="G79" s="20">
        <v>111</v>
      </c>
      <c r="H79" s="24" t="s">
        <v>15</v>
      </c>
      <c r="I79" s="20">
        <v>111</v>
      </c>
      <c r="J79" s="23"/>
      <c r="K79" s="20">
        <v>111</v>
      </c>
      <c r="L79" s="23"/>
      <c r="M79" s="20">
        <v>111</v>
      </c>
      <c r="N79" s="23"/>
      <c r="O79" s="20">
        <v>111</v>
      </c>
      <c r="P79" s="23"/>
      <c r="Q79" s="23">
        <f>SUM(F79+J79+L79+N79+P79)</f>
        <v>89</v>
      </c>
      <c r="R79" s="21">
        <f>$Q:$Q/4</f>
        <v>22.25</v>
      </c>
      <c r="S79" s="66" t="str">
        <f t="shared" si="17"/>
        <v>X</v>
      </c>
      <c r="T79" s="66">
        <f t="shared" si="18"/>
      </c>
      <c r="U79" s="66">
        <f t="shared" si="19"/>
      </c>
      <c r="V79" s="66">
        <f t="shared" si="20"/>
      </c>
      <c r="W79" s="66">
        <f t="shared" si="21"/>
      </c>
      <c r="X79" s="66">
        <f t="shared" si="22"/>
      </c>
      <c r="Y79" s="71">
        <f t="shared" si="16"/>
        <v>84</v>
      </c>
    </row>
    <row r="80" spans="1:25" s="2" customFormat="1" ht="21.75" customHeight="1">
      <c r="A80" s="52" t="s">
        <v>95</v>
      </c>
      <c r="B80" s="18" t="s">
        <v>202</v>
      </c>
      <c r="C80" s="19" t="s">
        <v>9</v>
      </c>
      <c r="D80" s="20" t="s">
        <v>103</v>
      </c>
      <c r="E80" s="20">
        <v>111</v>
      </c>
      <c r="F80" s="20" t="s">
        <v>15</v>
      </c>
      <c r="G80" s="20">
        <v>72</v>
      </c>
      <c r="H80" s="24">
        <v>98</v>
      </c>
      <c r="I80" s="20">
        <v>111</v>
      </c>
      <c r="J80" s="23"/>
      <c r="K80" s="20">
        <v>111</v>
      </c>
      <c r="L80" s="23"/>
      <c r="M80" s="20">
        <v>111</v>
      </c>
      <c r="N80" s="23"/>
      <c r="O80" s="20">
        <v>111</v>
      </c>
      <c r="P80" s="23"/>
      <c r="Q80" s="23">
        <f>SUM(H80+J80+L80+N80+P80)</f>
        <v>98</v>
      </c>
      <c r="R80" s="21">
        <f>$Q:$Q/4</f>
        <v>24.5</v>
      </c>
      <c r="S80" s="66">
        <f t="shared" si="17"/>
      </c>
      <c r="T80" s="66" t="str">
        <f t="shared" si="18"/>
        <v>X</v>
      </c>
      <c r="U80" s="66">
        <f t="shared" si="19"/>
      </c>
      <c r="V80" s="66">
        <f t="shared" si="20"/>
      </c>
      <c r="W80" s="66">
        <f t="shared" si="21"/>
      </c>
      <c r="X80" s="66">
        <f t="shared" si="22"/>
      </c>
      <c r="Y80" s="71">
        <f t="shared" si="16"/>
        <v>84</v>
      </c>
    </row>
    <row r="81" spans="1:25" s="2" customFormat="1" ht="21.75" customHeight="1">
      <c r="A81" s="52" t="s">
        <v>96</v>
      </c>
      <c r="B81" s="18" t="s">
        <v>41</v>
      </c>
      <c r="C81" s="19" t="s">
        <v>9</v>
      </c>
      <c r="D81" s="20" t="s">
        <v>103</v>
      </c>
      <c r="E81" s="20">
        <v>111</v>
      </c>
      <c r="F81" s="20" t="s">
        <v>15</v>
      </c>
      <c r="G81" s="20">
        <v>76</v>
      </c>
      <c r="H81" s="24">
        <v>108</v>
      </c>
      <c r="I81" s="20">
        <v>100</v>
      </c>
      <c r="J81" s="23"/>
      <c r="K81" s="20">
        <v>111</v>
      </c>
      <c r="L81" s="23"/>
      <c r="M81" s="20">
        <v>111</v>
      </c>
      <c r="N81" s="23"/>
      <c r="O81" s="20">
        <v>111</v>
      </c>
      <c r="P81" s="23"/>
      <c r="Q81" s="23">
        <f>SUM(H81+J81+L81+N81+P81)</f>
        <v>108</v>
      </c>
      <c r="R81" s="21">
        <f>$Q:$Q/4</f>
        <v>27</v>
      </c>
      <c r="S81" s="66">
        <f t="shared" si="17"/>
      </c>
      <c r="T81" s="66" t="str">
        <f t="shared" si="18"/>
        <v>X</v>
      </c>
      <c r="U81" s="66">
        <f t="shared" si="19"/>
      </c>
      <c r="V81" s="66">
        <f t="shared" si="20"/>
      </c>
      <c r="W81" s="66">
        <f t="shared" si="21"/>
      </c>
      <c r="X81" s="66">
        <f t="shared" si="22"/>
      </c>
      <c r="Y81" s="71">
        <f t="shared" si="16"/>
        <v>84</v>
      </c>
    </row>
    <row r="82" spans="1:25" s="2" customFormat="1" ht="21.75" customHeight="1">
      <c r="A82" s="52" t="s">
        <v>97</v>
      </c>
      <c r="B82" s="18" t="s">
        <v>186</v>
      </c>
      <c r="C82" s="19" t="s">
        <v>62</v>
      </c>
      <c r="D82" s="20" t="s">
        <v>104</v>
      </c>
      <c r="E82" s="20">
        <v>107</v>
      </c>
      <c r="F82" s="20">
        <v>141</v>
      </c>
      <c r="G82" s="20">
        <v>111</v>
      </c>
      <c r="H82" s="24" t="s">
        <v>15</v>
      </c>
      <c r="I82" s="20">
        <v>111</v>
      </c>
      <c r="J82" s="23"/>
      <c r="K82" s="20">
        <v>111</v>
      </c>
      <c r="L82" s="23"/>
      <c r="M82" s="20">
        <v>111</v>
      </c>
      <c r="N82" s="23"/>
      <c r="O82" s="20">
        <v>111</v>
      </c>
      <c r="P82" s="23"/>
      <c r="Q82" s="23">
        <f>SUM(F82+J82+L82+N82+P82)</f>
        <v>141</v>
      </c>
      <c r="R82" s="21">
        <f>$Q:$Q/4</f>
        <v>35.25</v>
      </c>
      <c r="S82" s="66">
        <f t="shared" si="17"/>
      </c>
      <c r="T82" s="66">
        <f t="shared" si="18"/>
      </c>
      <c r="U82" s="66">
        <f t="shared" si="19"/>
      </c>
      <c r="V82" s="66">
        <f t="shared" si="20"/>
      </c>
      <c r="W82" s="66">
        <f t="shared" si="21"/>
      </c>
      <c r="X82" s="66">
        <f t="shared" si="22"/>
      </c>
      <c r="Y82" s="71">
        <f t="shared" si="16"/>
        <v>87</v>
      </c>
    </row>
    <row r="83" spans="1:25" s="8" customFormat="1" ht="25.5">
      <c r="A83" s="49"/>
      <c r="B83" s="7"/>
      <c r="C83" s="14"/>
      <c r="D83" s="9"/>
      <c r="E83" s="9"/>
      <c r="F83" s="11"/>
      <c r="G83" s="11"/>
      <c r="H83" s="25"/>
      <c r="I83" s="26"/>
      <c r="J83" s="26"/>
      <c r="K83" s="26"/>
      <c r="L83" s="26"/>
      <c r="M83" s="26"/>
      <c r="N83" s="26"/>
      <c r="O83" s="26"/>
      <c r="P83" s="26"/>
      <c r="Q83" s="36"/>
      <c r="R83" s="22"/>
      <c r="S83" s="9"/>
      <c r="T83" s="9"/>
      <c r="U83" s="9"/>
      <c r="V83" s="9"/>
      <c r="W83" s="9"/>
      <c r="X83" s="9"/>
      <c r="Y83" s="67"/>
    </row>
    <row r="84" spans="1:25" s="8" customFormat="1" ht="25.5">
      <c r="A84" s="49"/>
      <c r="B84" s="7"/>
      <c r="C84" s="14"/>
      <c r="D84" s="9"/>
      <c r="E84" s="9"/>
      <c r="F84" s="11"/>
      <c r="G84" s="11"/>
      <c r="H84" s="25"/>
      <c r="I84" s="26"/>
      <c r="J84" s="26"/>
      <c r="K84" s="26"/>
      <c r="L84" s="26"/>
      <c r="M84" s="26"/>
      <c r="N84" s="26"/>
      <c r="O84" s="26"/>
      <c r="P84" s="26"/>
      <c r="Q84" s="36"/>
      <c r="R84" s="22"/>
      <c r="S84" s="9"/>
      <c r="T84" s="9"/>
      <c r="U84" s="9"/>
      <c r="V84" s="9"/>
      <c r="W84" s="9"/>
      <c r="X84" s="9"/>
      <c r="Y84" s="67"/>
    </row>
    <row r="85" spans="1:25" s="8" customFormat="1" ht="25.5">
      <c r="A85" s="47" t="s">
        <v>63</v>
      </c>
      <c r="B85" s="7"/>
      <c r="C85" s="14"/>
      <c r="D85" s="9"/>
      <c r="E85" s="9"/>
      <c r="F85" s="11"/>
      <c r="G85" s="11"/>
      <c r="H85" s="25"/>
      <c r="I85" s="26"/>
      <c r="J85" s="26"/>
      <c r="K85" s="26"/>
      <c r="L85" s="26"/>
      <c r="M85" s="26"/>
      <c r="N85" s="26"/>
      <c r="O85" s="26"/>
      <c r="P85" s="26"/>
      <c r="Q85" s="36"/>
      <c r="R85" s="22"/>
      <c r="S85" s="9"/>
      <c r="T85" s="9"/>
      <c r="U85" s="9"/>
      <c r="V85" s="9"/>
      <c r="W85" s="9"/>
      <c r="X85" s="9"/>
      <c r="Y85" s="67"/>
    </row>
    <row r="86" spans="1:25" s="8" customFormat="1" ht="26.25">
      <c r="A86" s="49"/>
      <c r="B86" s="13" t="s">
        <v>74</v>
      </c>
      <c r="C86" s="14"/>
      <c r="D86" s="9"/>
      <c r="E86" s="9"/>
      <c r="F86" s="11"/>
      <c r="G86" s="11"/>
      <c r="H86" s="11"/>
      <c r="I86" s="26"/>
      <c r="J86" s="26"/>
      <c r="K86" s="26"/>
      <c r="L86" s="26"/>
      <c r="M86" s="26"/>
      <c r="N86" s="26"/>
      <c r="O86" s="26"/>
      <c r="P86" s="26"/>
      <c r="Q86" s="36"/>
      <c r="R86" s="9"/>
      <c r="S86" s="22"/>
      <c r="T86" s="9"/>
      <c r="U86" s="9"/>
      <c r="V86" s="9"/>
      <c r="W86" s="9"/>
      <c r="X86" s="9"/>
      <c r="Y86" s="67"/>
    </row>
    <row r="87" spans="1:25" s="7" customFormat="1" ht="26.25">
      <c r="A87" s="49" t="s">
        <v>25</v>
      </c>
      <c r="B87" s="13" t="s">
        <v>26</v>
      </c>
      <c r="C87" s="14" t="s">
        <v>22</v>
      </c>
      <c r="D87" s="9" t="s">
        <v>101</v>
      </c>
      <c r="E87" s="9" t="s">
        <v>64</v>
      </c>
      <c r="F87" s="9" t="s">
        <v>9</v>
      </c>
      <c r="G87" s="9"/>
      <c r="H87" s="9" t="s">
        <v>173</v>
      </c>
      <c r="I87" s="9"/>
      <c r="J87" s="9"/>
      <c r="K87" s="9"/>
      <c r="L87" s="9"/>
      <c r="M87" s="9"/>
      <c r="N87" s="9"/>
      <c r="O87" s="9"/>
      <c r="P87" s="9"/>
      <c r="Q87" s="9" t="s">
        <v>0</v>
      </c>
      <c r="R87" s="65" t="s">
        <v>1</v>
      </c>
      <c r="S87" s="9" t="s">
        <v>7</v>
      </c>
      <c r="T87" s="9" t="s">
        <v>7</v>
      </c>
      <c r="U87" s="9" t="s">
        <v>7</v>
      </c>
      <c r="V87" s="9" t="s">
        <v>7</v>
      </c>
      <c r="W87" s="9" t="s">
        <v>7</v>
      </c>
      <c r="X87" s="9" t="s">
        <v>7</v>
      </c>
      <c r="Y87" s="69" t="s">
        <v>107</v>
      </c>
    </row>
    <row r="88" spans="1:25" s="7" customFormat="1" ht="15" customHeight="1">
      <c r="A88" s="51"/>
      <c r="B88" s="15"/>
      <c r="C88" s="16"/>
      <c r="D88" s="17"/>
      <c r="E88" s="17"/>
      <c r="F88" s="17"/>
      <c r="G88" s="17"/>
      <c r="H88" s="17"/>
      <c r="I88" s="17"/>
      <c r="J88" s="3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69"/>
    </row>
    <row r="89" spans="1:25" s="2" customFormat="1" ht="21.75" customHeight="1">
      <c r="A89" s="52" t="s">
        <v>83</v>
      </c>
      <c r="B89" s="18" t="s">
        <v>188</v>
      </c>
      <c r="C89" s="19" t="s">
        <v>12</v>
      </c>
      <c r="D89" s="20" t="s">
        <v>105</v>
      </c>
      <c r="E89" s="20">
        <v>76</v>
      </c>
      <c r="F89" s="20">
        <v>102</v>
      </c>
      <c r="G89" s="20"/>
      <c r="H89" s="20">
        <v>110</v>
      </c>
      <c r="I89" s="23">
        <v>111</v>
      </c>
      <c r="J89" s="23"/>
      <c r="K89" s="23">
        <v>111</v>
      </c>
      <c r="L89" s="23"/>
      <c r="M89" s="23">
        <v>111</v>
      </c>
      <c r="N89" s="23"/>
      <c r="O89" s="23">
        <v>111</v>
      </c>
      <c r="P89" s="23"/>
      <c r="Q89" s="23">
        <f aca="true" t="shared" si="23" ref="Q89:Q96">SUM(F89+H89+L89+L89+N89+P89)</f>
        <v>212</v>
      </c>
      <c r="R89" s="21">
        <f aca="true" t="shared" si="24" ref="R89:R94">$Q:$Q/8</f>
        <v>26.5</v>
      </c>
      <c r="S89" s="66" t="str">
        <f aca="true" t="shared" si="25" ref="S89:S98">IF(SUM(E89)&lt;=Y89,"X","")</f>
        <v>X</v>
      </c>
      <c r="T89" s="66" t="str">
        <f aca="true" t="shared" si="26" ref="T89:T98">IF(SUM(G89)&lt;=Y89,"X","")</f>
        <v>X</v>
      </c>
      <c r="U89" s="66">
        <f aca="true" t="shared" si="27" ref="U89:U98">IF(SUM(I89)&lt;=Y89,"X","")</f>
      </c>
      <c r="V89" s="66">
        <f aca="true" t="shared" si="28" ref="V89:V98">IF(SUM(K89)&lt;=Y89,"X","")</f>
      </c>
      <c r="W89" s="66">
        <f aca="true" t="shared" si="29" ref="W89:W98">IF(SUM(M89)&lt;=Y89,"X","")</f>
      </c>
      <c r="X89" s="66">
        <f aca="true" t="shared" si="30" ref="X89:X98">IF(SUM(O89,)&lt;=Y89,"X","")</f>
      </c>
      <c r="Y89" s="72">
        <f aca="true" t="shared" si="31" ref="Y89:Y98">VALUE(IF(D89="D","84",IF(D89="Sm I","84",IF(D89="Sm II","87",IF(D89="Jm","90","")))))</f>
        <v>90</v>
      </c>
    </row>
    <row r="90" spans="1:25" s="2" customFormat="1" ht="21.75" customHeight="1">
      <c r="A90" s="52" t="s">
        <v>84</v>
      </c>
      <c r="B90" s="18" t="s">
        <v>187</v>
      </c>
      <c r="C90" s="19" t="s">
        <v>12</v>
      </c>
      <c r="D90" s="20" t="s">
        <v>105</v>
      </c>
      <c r="E90" s="20">
        <v>75</v>
      </c>
      <c r="F90" s="20">
        <v>102</v>
      </c>
      <c r="G90" s="20"/>
      <c r="H90" s="20">
        <v>112</v>
      </c>
      <c r="I90" s="23">
        <v>111</v>
      </c>
      <c r="J90" s="23"/>
      <c r="K90" s="23">
        <v>111</v>
      </c>
      <c r="L90" s="23"/>
      <c r="M90" s="23">
        <v>111</v>
      </c>
      <c r="N90" s="23"/>
      <c r="O90" s="23">
        <v>111</v>
      </c>
      <c r="P90" s="23"/>
      <c r="Q90" s="23">
        <f t="shared" si="23"/>
        <v>214</v>
      </c>
      <c r="R90" s="21">
        <f t="shared" si="24"/>
        <v>26.75</v>
      </c>
      <c r="S90" s="66" t="str">
        <f t="shared" si="25"/>
        <v>X</v>
      </c>
      <c r="T90" s="66" t="str">
        <f t="shared" si="26"/>
        <v>X</v>
      </c>
      <c r="U90" s="66">
        <f t="shared" si="27"/>
      </c>
      <c r="V90" s="66">
        <f t="shared" si="28"/>
      </c>
      <c r="W90" s="66">
        <f t="shared" si="29"/>
      </c>
      <c r="X90" s="66">
        <f t="shared" si="30"/>
      </c>
      <c r="Y90" s="72">
        <f t="shared" si="31"/>
        <v>90</v>
      </c>
    </row>
    <row r="91" spans="1:25" s="2" customFormat="1" ht="21.75" customHeight="1">
      <c r="A91" s="52" t="s">
        <v>85</v>
      </c>
      <c r="B91" s="18" t="s">
        <v>55</v>
      </c>
      <c r="C91" s="19" t="s">
        <v>12</v>
      </c>
      <c r="D91" s="20" t="s">
        <v>105</v>
      </c>
      <c r="E91" s="20">
        <v>79</v>
      </c>
      <c r="F91" s="20">
        <v>101</v>
      </c>
      <c r="G91" s="20">
        <v>100</v>
      </c>
      <c r="H91" s="20">
        <v>114</v>
      </c>
      <c r="I91" s="23">
        <v>111</v>
      </c>
      <c r="J91" s="23"/>
      <c r="K91" s="23">
        <v>111</v>
      </c>
      <c r="L91" s="23"/>
      <c r="M91" s="23">
        <v>111</v>
      </c>
      <c r="N91" s="23"/>
      <c r="O91" s="23">
        <v>111</v>
      </c>
      <c r="P91" s="23"/>
      <c r="Q91" s="23">
        <f t="shared" si="23"/>
        <v>215</v>
      </c>
      <c r="R91" s="21">
        <f t="shared" si="24"/>
        <v>26.875</v>
      </c>
      <c r="S91" s="66" t="str">
        <f t="shared" si="25"/>
        <v>X</v>
      </c>
      <c r="T91" s="66">
        <f t="shared" si="26"/>
      </c>
      <c r="U91" s="66">
        <f t="shared" si="27"/>
      </c>
      <c r="V91" s="66">
        <f t="shared" si="28"/>
      </c>
      <c r="W91" s="66">
        <f t="shared" si="29"/>
      </c>
      <c r="X91" s="66">
        <f t="shared" si="30"/>
      </c>
      <c r="Y91" s="72">
        <f t="shared" si="31"/>
        <v>90</v>
      </c>
    </row>
    <row r="92" spans="1:25" s="2" customFormat="1" ht="21.75" customHeight="1">
      <c r="A92" s="52" t="s">
        <v>86</v>
      </c>
      <c r="B92" s="18" t="s">
        <v>53</v>
      </c>
      <c r="C92" s="19" t="s">
        <v>12</v>
      </c>
      <c r="D92" s="20" t="s">
        <v>105</v>
      </c>
      <c r="E92" s="20">
        <v>81</v>
      </c>
      <c r="F92" s="20">
        <v>109</v>
      </c>
      <c r="G92" s="20">
        <v>100</v>
      </c>
      <c r="H92" s="20">
        <v>112</v>
      </c>
      <c r="I92" s="23">
        <v>111</v>
      </c>
      <c r="J92" s="23"/>
      <c r="K92" s="23">
        <v>111</v>
      </c>
      <c r="L92" s="23"/>
      <c r="M92" s="23">
        <v>111</v>
      </c>
      <c r="N92" s="23"/>
      <c r="O92" s="23">
        <v>111</v>
      </c>
      <c r="P92" s="23"/>
      <c r="Q92" s="23">
        <f t="shared" si="23"/>
        <v>221</v>
      </c>
      <c r="R92" s="21">
        <f t="shared" si="24"/>
        <v>27.625</v>
      </c>
      <c r="S92" s="66" t="str">
        <f t="shared" si="25"/>
        <v>X</v>
      </c>
      <c r="T92" s="66">
        <f t="shared" si="26"/>
      </c>
      <c r="U92" s="66">
        <f t="shared" si="27"/>
      </c>
      <c r="V92" s="66">
        <f t="shared" si="28"/>
      </c>
      <c r="W92" s="66">
        <f t="shared" si="29"/>
      </c>
      <c r="X92" s="66">
        <f t="shared" si="30"/>
      </c>
      <c r="Y92" s="72">
        <f t="shared" si="31"/>
        <v>90</v>
      </c>
    </row>
    <row r="93" spans="1:25" s="2" customFormat="1" ht="21.75" customHeight="1">
      <c r="A93" s="52" t="s">
        <v>87</v>
      </c>
      <c r="B93" s="18" t="s">
        <v>48</v>
      </c>
      <c r="C93" s="19" t="s">
        <v>19</v>
      </c>
      <c r="D93" s="20" t="s">
        <v>105</v>
      </c>
      <c r="E93" s="20">
        <v>83</v>
      </c>
      <c r="F93" s="20">
        <v>110</v>
      </c>
      <c r="G93" s="20">
        <v>100</v>
      </c>
      <c r="H93" s="20">
        <v>116</v>
      </c>
      <c r="I93" s="23">
        <v>111</v>
      </c>
      <c r="J93" s="23"/>
      <c r="K93" s="23">
        <v>111</v>
      </c>
      <c r="L93" s="23"/>
      <c r="M93" s="23">
        <v>111</v>
      </c>
      <c r="N93" s="23"/>
      <c r="O93" s="23">
        <v>111</v>
      </c>
      <c r="P93" s="23"/>
      <c r="Q93" s="23">
        <f t="shared" si="23"/>
        <v>226</v>
      </c>
      <c r="R93" s="21">
        <f t="shared" si="24"/>
        <v>28.25</v>
      </c>
      <c r="S93" s="66" t="str">
        <f t="shared" si="25"/>
        <v>X</v>
      </c>
      <c r="T93" s="66">
        <f t="shared" si="26"/>
      </c>
      <c r="U93" s="66">
        <f t="shared" si="27"/>
      </c>
      <c r="V93" s="66">
        <f t="shared" si="28"/>
      </c>
      <c r="W93" s="66">
        <f t="shared" si="29"/>
      </c>
      <c r="X93" s="66">
        <f t="shared" si="30"/>
      </c>
      <c r="Y93" s="72">
        <f t="shared" si="31"/>
        <v>90</v>
      </c>
    </row>
    <row r="94" spans="1:25" s="2" customFormat="1" ht="21.75" customHeight="1">
      <c r="A94" s="52" t="s">
        <v>88</v>
      </c>
      <c r="B94" s="18" t="s">
        <v>66</v>
      </c>
      <c r="C94" s="19" t="s">
        <v>12</v>
      </c>
      <c r="D94" s="20" t="s">
        <v>105</v>
      </c>
      <c r="E94" s="20">
        <v>83</v>
      </c>
      <c r="F94" s="20">
        <v>106</v>
      </c>
      <c r="G94" s="20">
        <v>100</v>
      </c>
      <c r="H94" s="20">
        <v>120</v>
      </c>
      <c r="I94" s="23">
        <v>111</v>
      </c>
      <c r="J94" s="23"/>
      <c r="K94" s="23">
        <v>111</v>
      </c>
      <c r="L94" s="23"/>
      <c r="M94" s="23">
        <v>111</v>
      </c>
      <c r="N94" s="23"/>
      <c r="O94" s="23">
        <v>111</v>
      </c>
      <c r="P94" s="23"/>
      <c r="Q94" s="23">
        <f t="shared" si="23"/>
        <v>226</v>
      </c>
      <c r="R94" s="21">
        <f t="shared" si="24"/>
        <v>28.25</v>
      </c>
      <c r="S94" s="66" t="str">
        <f t="shared" si="25"/>
        <v>X</v>
      </c>
      <c r="T94" s="66">
        <f t="shared" si="26"/>
      </c>
      <c r="U94" s="66">
        <f t="shared" si="27"/>
      </c>
      <c r="V94" s="66">
        <f t="shared" si="28"/>
      </c>
      <c r="W94" s="66">
        <f t="shared" si="29"/>
      </c>
      <c r="X94" s="66">
        <f t="shared" si="30"/>
      </c>
      <c r="Y94" s="72">
        <f t="shared" si="31"/>
        <v>90</v>
      </c>
    </row>
    <row r="95" spans="1:25" s="2" customFormat="1" ht="21.75" customHeight="1">
      <c r="A95" s="52" t="s">
        <v>89</v>
      </c>
      <c r="B95" s="18" t="s">
        <v>190</v>
      </c>
      <c r="C95" s="19" t="s">
        <v>12</v>
      </c>
      <c r="D95" s="20" t="s">
        <v>105</v>
      </c>
      <c r="E95" s="20">
        <v>90</v>
      </c>
      <c r="F95" s="20">
        <v>119</v>
      </c>
      <c r="G95" s="20"/>
      <c r="H95" s="20">
        <v>124</v>
      </c>
      <c r="I95" s="23">
        <v>111</v>
      </c>
      <c r="J95" s="23"/>
      <c r="K95" s="23">
        <v>111</v>
      </c>
      <c r="L95" s="23"/>
      <c r="M95" s="23">
        <v>111</v>
      </c>
      <c r="N95" s="23"/>
      <c r="O95" s="23">
        <v>111</v>
      </c>
      <c r="P95" s="23"/>
      <c r="Q95" s="23">
        <f t="shared" si="23"/>
        <v>243</v>
      </c>
      <c r="R95" s="21">
        <f>$Q:$Q/4</f>
        <v>60.75</v>
      </c>
      <c r="S95" s="66" t="str">
        <f t="shared" si="25"/>
        <v>X</v>
      </c>
      <c r="T95" s="66" t="str">
        <f t="shared" si="26"/>
        <v>X</v>
      </c>
      <c r="U95" s="66">
        <f t="shared" si="27"/>
      </c>
      <c r="V95" s="66">
        <f t="shared" si="28"/>
      </c>
      <c r="W95" s="66">
        <f t="shared" si="29"/>
      </c>
      <c r="X95" s="66">
        <f t="shared" si="30"/>
      </c>
      <c r="Y95" s="72">
        <f t="shared" si="31"/>
        <v>90</v>
      </c>
    </row>
    <row r="96" spans="1:25" s="2" customFormat="1" ht="21.75" customHeight="1">
      <c r="A96" s="52" t="s">
        <v>90</v>
      </c>
      <c r="B96" s="18" t="s">
        <v>203</v>
      </c>
      <c r="C96" s="19" t="s">
        <v>62</v>
      </c>
      <c r="D96" s="20" t="s">
        <v>105</v>
      </c>
      <c r="E96" s="20">
        <v>99</v>
      </c>
      <c r="F96" s="20">
        <v>125</v>
      </c>
      <c r="G96" s="20">
        <v>100</v>
      </c>
      <c r="H96" s="20">
        <v>127</v>
      </c>
      <c r="I96" s="23">
        <v>111</v>
      </c>
      <c r="J96" s="23"/>
      <c r="K96" s="23">
        <v>111</v>
      </c>
      <c r="L96" s="23"/>
      <c r="M96" s="23">
        <v>111</v>
      </c>
      <c r="N96" s="23"/>
      <c r="O96" s="23">
        <v>111</v>
      </c>
      <c r="P96" s="23"/>
      <c r="Q96" s="23">
        <f t="shared" si="23"/>
        <v>252</v>
      </c>
      <c r="R96" s="21">
        <f>$Q:$Q/8</f>
        <v>31.5</v>
      </c>
      <c r="S96" s="66">
        <f t="shared" si="25"/>
      </c>
      <c r="T96" s="66">
        <f t="shared" si="26"/>
      </c>
      <c r="U96" s="66">
        <f t="shared" si="27"/>
      </c>
      <c r="V96" s="66">
        <f t="shared" si="28"/>
      </c>
      <c r="W96" s="66">
        <f t="shared" si="29"/>
      </c>
      <c r="X96" s="66">
        <f t="shared" si="30"/>
      </c>
      <c r="Y96" s="72">
        <f t="shared" si="31"/>
        <v>90</v>
      </c>
    </row>
    <row r="97" spans="1:25" s="2" customFormat="1" ht="21.75" customHeight="1">
      <c r="A97" s="52" t="s">
        <v>91</v>
      </c>
      <c r="B97" s="18" t="s">
        <v>31</v>
      </c>
      <c r="C97" s="19" t="s">
        <v>12</v>
      </c>
      <c r="D97" s="20" t="s">
        <v>105</v>
      </c>
      <c r="E97" s="20">
        <v>111</v>
      </c>
      <c r="F97" s="20" t="s">
        <v>15</v>
      </c>
      <c r="G97" s="20">
        <v>100</v>
      </c>
      <c r="H97" s="20">
        <v>94</v>
      </c>
      <c r="I97" s="23">
        <v>111</v>
      </c>
      <c r="J97" s="23"/>
      <c r="K97" s="23">
        <v>111</v>
      </c>
      <c r="L97" s="23"/>
      <c r="M97" s="23">
        <v>111</v>
      </c>
      <c r="N97" s="23"/>
      <c r="O97" s="23">
        <v>111</v>
      </c>
      <c r="P97" s="23"/>
      <c r="Q97" s="23">
        <f>SUM(H97+L97+L97+N97+P97)</f>
        <v>94</v>
      </c>
      <c r="R97" s="21">
        <f>$Q:$Q/4</f>
        <v>23.5</v>
      </c>
      <c r="S97" s="66">
        <f t="shared" si="25"/>
      </c>
      <c r="T97" s="66">
        <f t="shared" si="26"/>
      </c>
      <c r="U97" s="66">
        <f t="shared" si="27"/>
      </c>
      <c r="V97" s="66">
        <f t="shared" si="28"/>
      </c>
      <c r="W97" s="66">
        <f t="shared" si="29"/>
      </c>
      <c r="X97" s="66">
        <f t="shared" si="30"/>
      </c>
      <c r="Y97" s="72">
        <f t="shared" si="31"/>
        <v>90</v>
      </c>
    </row>
    <row r="98" spans="1:25" s="2" customFormat="1" ht="21.75" customHeight="1">
      <c r="A98" s="52" t="s">
        <v>92</v>
      </c>
      <c r="B98" s="18" t="s">
        <v>49</v>
      </c>
      <c r="C98" s="19" t="s">
        <v>44</v>
      </c>
      <c r="D98" s="20" t="s">
        <v>105</v>
      </c>
      <c r="E98" s="20">
        <v>111</v>
      </c>
      <c r="F98" s="20" t="s">
        <v>15</v>
      </c>
      <c r="G98" s="20">
        <v>88</v>
      </c>
      <c r="H98" s="20">
        <v>112</v>
      </c>
      <c r="I98" s="23">
        <v>111</v>
      </c>
      <c r="J98" s="23"/>
      <c r="K98" s="23">
        <v>111</v>
      </c>
      <c r="L98" s="23"/>
      <c r="M98" s="23">
        <v>111</v>
      </c>
      <c r="N98" s="23"/>
      <c r="O98" s="23">
        <v>111</v>
      </c>
      <c r="P98" s="23"/>
      <c r="Q98" s="23">
        <f>SUM(H98+L98+L98+N98+P98)</f>
        <v>112</v>
      </c>
      <c r="R98" s="21">
        <f>$Q:$Q/4</f>
        <v>28</v>
      </c>
      <c r="S98" s="66">
        <f t="shared" si="25"/>
      </c>
      <c r="T98" s="66" t="str">
        <f t="shared" si="26"/>
        <v>X</v>
      </c>
      <c r="U98" s="66">
        <f t="shared" si="27"/>
      </c>
      <c r="V98" s="66">
        <f t="shared" si="28"/>
      </c>
      <c r="W98" s="66">
        <f t="shared" si="29"/>
      </c>
      <c r="X98" s="66">
        <f t="shared" si="30"/>
      </c>
      <c r="Y98" s="72">
        <f t="shared" si="31"/>
        <v>90</v>
      </c>
    </row>
    <row r="99" spans="1:25" s="2" customFormat="1" ht="21.75" customHeight="1">
      <c r="A99" s="52"/>
      <c r="B99" s="18"/>
      <c r="C99" s="19"/>
      <c r="D99" s="20"/>
      <c r="E99" s="20"/>
      <c r="F99" s="20"/>
      <c r="G99" s="20"/>
      <c r="H99" s="20"/>
      <c r="I99" s="20"/>
      <c r="J99" s="23"/>
      <c r="K99" s="20"/>
      <c r="L99" s="23"/>
      <c r="M99" s="20"/>
      <c r="N99" s="23"/>
      <c r="O99" s="20"/>
      <c r="P99" s="23"/>
      <c r="Q99" s="23"/>
      <c r="R99" s="21"/>
      <c r="S99" s="66"/>
      <c r="T99" s="66"/>
      <c r="U99" s="66"/>
      <c r="V99" s="66"/>
      <c r="W99" s="66"/>
      <c r="X99" s="66"/>
      <c r="Y99" s="71"/>
    </row>
    <row r="100" spans="1:25" s="2" customFormat="1" ht="21.75" customHeight="1">
      <c r="A100" s="52"/>
      <c r="B100" s="18"/>
      <c r="C100" s="19"/>
      <c r="D100" s="20"/>
      <c r="E100" s="20"/>
      <c r="F100" s="20"/>
      <c r="G100" s="20"/>
      <c r="H100" s="20"/>
      <c r="I100" s="20"/>
      <c r="J100" s="23"/>
      <c r="K100" s="20"/>
      <c r="L100" s="23"/>
      <c r="M100" s="20"/>
      <c r="N100" s="23"/>
      <c r="O100" s="20"/>
      <c r="P100" s="23"/>
      <c r="Q100" s="23"/>
      <c r="R100" s="21"/>
      <c r="S100" s="66"/>
      <c r="T100" s="66"/>
      <c r="U100" s="66"/>
      <c r="V100" s="66"/>
      <c r="W100" s="66"/>
      <c r="X100" s="66"/>
      <c r="Y100" s="71"/>
    </row>
    <row r="101" spans="1:25" s="2" customFormat="1" ht="21.75" customHeight="1">
      <c r="A101" s="52"/>
      <c r="B101" s="18"/>
      <c r="C101" s="19"/>
      <c r="D101" s="20"/>
      <c r="E101" s="20"/>
      <c r="F101" s="20"/>
      <c r="G101" s="20"/>
      <c r="H101" s="20"/>
      <c r="I101" s="20"/>
      <c r="J101" s="23"/>
      <c r="K101" s="20"/>
      <c r="L101" s="23"/>
      <c r="M101" s="20"/>
      <c r="N101" s="23"/>
      <c r="O101" s="20"/>
      <c r="P101" s="23"/>
      <c r="Q101" s="23"/>
      <c r="R101" s="21"/>
      <c r="S101" s="66"/>
      <c r="T101" s="66"/>
      <c r="U101" s="66"/>
      <c r="V101" s="66"/>
      <c r="W101" s="66"/>
      <c r="X101" s="66"/>
      <c r="Y101" s="71"/>
    </row>
    <row r="102" spans="1:25" s="8" customFormat="1" ht="26.25">
      <c r="A102" s="49"/>
      <c r="B102" s="13" t="s">
        <v>75</v>
      </c>
      <c r="C102" s="14"/>
      <c r="D102" s="9"/>
      <c r="E102" s="9"/>
      <c r="F102" s="11"/>
      <c r="G102" s="11"/>
      <c r="H102" s="11"/>
      <c r="I102" s="26"/>
      <c r="J102" s="26"/>
      <c r="K102" s="26"/>
      <c r="L102" s="26"/>
      <c r="M102" s="26"/>
      <c r="N102" s="26"/>
      <c r="O102" s="26"/>
      <c r="P102" s="26"/>
      <c r="Q102" s="9"/>
      <c r="R102" s="9"/>
      <c r="S102" s="22"/>
      <c r="T102" s="9"/>
      <c r="U102" s="9"/>
      <c r="V102" s="9"/>
      <c r="W102" s="9"/>
      <c r="X102" s="9"/>
      <c r="Y102" s="67"/>
    </row>
    <row r="103" spans="1:25" s="7" customFormat="1" ht="26.25">
      <c r="A103" s="49" t="s">
        <v>25</v>
      </c>
      <c r="B103" s="13" t="s">
        <v>26</v>
      </c>
      <c r="C103" s="14" t="s">
        <v>22</v>
      </c>
      <c r="D103" s="9" t="s">
        <v>101</v>
      </c>
      <c r="E103" s="9" t="s">
        <v>64</v>
      </c>
      <c r="F103" s="9" t="s">
        <v>9</v>
      </c>
      <c r="G103" s="9"/>
      <c r="H103" s="9" t="s">
        <v>173</v>
      </c>
      <c r="I103" s="9"/>
      <c r="J103" s="9"/>
      <c r="K103" s="9"/>
      <c r="L103" s="9"/>
      <c r="M103" s="9"/>
      <c r="N103" s="9"/>
      <c r="O103" s="9"/>
      <c r="P103" s="9"/>
      <c r="Q103" s="9" t="s">
        <v>0</v>
      </c>
      <c r="R103" s="65" t="s">
        <v>1</v>
      </c>
      <c r="S103" s="9" t="s">
        <v>7</v>
      </c>
      <c r="T103" s="9" t="s">
        <v>7</v>
      </c>
      <c r="U103" s="9" t="s">
        <v>7</v>
      </c>
      <c r="V103" s="9" t="s">
        <v>7</v>
      </c>
      <c r="W103" s="9" t="s">
        <v>7</v>
      </c>
      <c r="X103" s="9" t="s">
        <v>7</v>
      </c>
      <c r="Y103" s="69" t="s">
        <v>107</v>
      </c>
    </row>
    <row r="104" spans="1:25" s="7" customFormat="1" ht="15" customHeight="1">
      <c r="A104" s="51"/>
      <c r="B104" s="15"/>
      <c r="C104" s="16"/>
      <c r="D104" s="17"/>
      <c r="E104" s="17"/>
      <c r="F104" s="17"/>
      <c r="G104" s="17"/>
      <c r="H104" s="17"/>
      <c r="I104" s="17"/>
      <c r="J104" s="3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69"/>
    </row>
    <row r="105" spans="1:25" s="2" customFormat="1" ht="21.75" customHeight="1">
      <c r="A105" s="52" t="s">
        <v>83</v>
      </c>
      <c r="B105" s="18" t="s">
        <v>172</v>
      </c>
      <c r="C105" s="19" t="s">
        <v>62</v>
      </c>
      <c r="D105" s="20" t="s">
        <v>106</v>
      </c>
      <c r="E105" s="20">
        <v>68</v>
      </c>
      <c r="F105" s="20">
        <v>93</v>
      </c>
      <c r="G105" s="20">
        <v>76</v>
      </c>
      <c r="H105" s="20">
        <v>101</v>
      </c>
      <c r="I105" s="20">
        <v>100</v>
      </c>
      <c r="J105" s="23"/>
      <c r="K105" s="20">
        <v>100</v>
      </c>
      <c r="L105" s="23"/>
      <c r="M105" s="20">
        <v>100</v>
      </c>
      <c r="N105" s="23"/>
      <c r="O105" s="20">
        <v>100</v>
      </c>
      <c r="P105" s="23"/>
      <c r="Q105" s="23">
        <f aca="true" t="shared" si="32" ref="Q105:Q112">SUM(F105+H105+J105+L105)</f>
        <v>194</v>
      </c>
      <c r="R105" s="21">
        <f aca="true" t="shared" si="33" ref="R105:R112">$Q:$Q/8</f>
        <v>24.25</v>
      </c>
      <c r="S105" s="66" t="str">
        <f aca="true" t="shared" si="34" ref="S105:S114">IF(SUM(E105)&lt;=Y105,"X","")</f>
        <v>X</v>
      </c>
      <c r="T105" s="66" t="str">
        <f aca="true" t="shared" si="35" ref="T105:T114">IF(SUM(G105)&lt;=Y105,"X","")</f>
        <v>X</v>
      </c>
      <c r="U105" s="66">
        <f aca="true" t="shared" si="36" ref="U105:U114">IF(SUM(I105)&lt;=Y105,"X","")</f>
      </c>
      <c r="V105" s="66">
        <f aca="true" t="shared" si="37" ref="V105:V114">IF(SUM(K105)&lt;=Y105,"X","")</f>
      </c>
      <c r="W105" s="66">
        <f aca="true" t="shared" si="38" ref="W105:W114">IF(SUM(M105)&lt;=Y105,"X","")</f>
      </c>
      <c r="X105" s="66">
        <f aca="true" t="shared" si="39" ref="X105:X114">IF(SUM(O105,)&lt;=Y105,"X","")</f>
      </c>
      <c r="Y105" s="71">
        <f aca="true" t="shared" si="40" ref="Y105:Y111">VALUE(IF(D105="H","84",IF(D105="Sm I","84",IF(D105="Sm II","87",IF(D105="Schm","99","")))))</f>
        <v>99</v>
      </c>
    </row>
    <row r="106" spans="1:25" s="2" customFormat="1" ht="21.75" customHeight="1">
      <c r="A106" s="52" t="s">
        <v>84</v>
      </c>
      <c r="B106" s="18" t="s">
        <v>56</v>
      </c>
      <c r="C106" s="19" t="s">
        <v>62</v>
      </c>
      <c r="D106" s="20" t="s">
        <v>106</v>
      </c>
      <c r="E106" s="20">
        <v>77</v>
      </c>
      <c r="F106" s="20">
        <v>104</v>
      </c>
      <c r="G106" s="20">
        <v>70</v>
      </c>
      <c r="H106" s="20">
        <v>94</v>
      </c>
      <c r="I106" s="20">
        <v>100</v>
      </c>
      <c r="J106" s="23"/>
      <c r="K106" s="20">
        <v>100</v>
      </c>
      <c r="L106" s="23"/>
      <c r="M106" s="20">
        <v>100</v>
      </c>
      <c r="N106" s="23"/>
      <c r="O106" s="20">
        <v>100</v>
      </c>
      <c r="P106" s="23"/>
      <c r="Q106" s="23">
        <f t="shared" si="32"/>
        <v>198</v>
      </c>
      <c r="R106" s="21">
        <f t="shared" si="33"/>
        <v>24.75</v>
      </c>
      <c r="S106" s="66" t="str">
        <f t="shared" si="34"/>
        <v>X</v>
      </c>
      <c r="T106" s="66" t="str">
        <f t="shared" si="35"/>
        <v>X</v>
      </c>
      <c r="U106" s="66">
        <f t="shared" si="36"/>
      </c>
      <c r="V106" s="66">
        <f t="shared" si="37"/>
      </c>
      <c r="W106" s="66">
        <f t="shared" si="38"/>
      </c>
      <c r="X106" s="66">
        <f t="shared" si="39"/>
      </c>
      <c r="Y106" s="71">
        <f t="shared" si="40"/>
        <v>99</v>
      </c>
    </row>
    <row r="107" spans="1:25" s="2" customFormat="1" ht="21.75" customHeight="1">
      <c r="A107" s="52" t="s">
        <v>85</v>
      </c>
      <c r="B107" s="18" t="s">
        <v>194</v>
      </c>
      <c r="C107" s="19" t="s">
        <v>62</v>
      </c>
      <c r="D107" s="20" t="s">
        <v>106</v>
      </c>
      <c r="E107" s="20">
        <v>88</v>
      </c>
      <c r="F107" s="20">
        <v>116</v>
      </c>
      <c r="G107" s="20">
        <v>82</v>
      </c>
      <c r="H107" s="20">
        <v>109</v>
      </c>
      <c r="I107" s="20">
        <v>100</v>
      </c>
      <c r="J107" s="23"/>
      <c r="K107" s="20">
        <v>100</v>
      </c>
      <c r="L107" s="23"/>
      <c r="M107" s="20">
        <v>100</v>
      </c>
      <c r="N107" s="23"/>
      <c r="O107" s="20">
        <v>100</v>
      </c>
      <c r="P107" s="23"/>
      <c r="Q107" s="23">
        <f t="shared" si="32"/>
        <v>225</v>
      </c>
      <c r="R107" s="21">
        <f t="shared" si="33"/>
        <v>28.125</v>
      </c>
      <c r="S107" s="66" t="str">
        <f t="shared" si="34"/>
        <v>X</v>
      </c>
      <c r="T107" s="66" t="str">
        <f t="shared" si="35"/>
        <v>X</v>
      </c>
      <c r="U107" s="66">
        <f t="shared" si="36"/>
      </c>
      <c r="V107" s="66">
        <f t="shared" si="37"/>
      </c>
      <c r="W107" s="66">
        <f t="shared" si="38"/>
      </c>
      <c r="X107" s="66">
        <f t="shared" si="39"/>
      </c>
      <c r="Y107" s="71">
        <f t="shared" si="40"/>
        <v>99</v>
      </c>
    </row>
    <row r="108" spans="1:25" s="2" customFormat="1" ht="21.75" customHeight="1">
      <c r="A108" s="52" t="s">
        <v>86</v>
      </c>
      <c r="B108" s="18" t="s">
        <v>58</v>
      </c>
      <c r="C108" s="19" t="s">
        <v>30</v>
      </c>
      <c r="D108" s="20" t="s">
        <v>106</v>
      </c>
      <c r="E108" s="20">
        <v>88</v>
      </c>
      <c r="F108" s="38">
        <v>114</v>
      </c>
      <c r="G108" s="20">
        <v>90</v>
      </c>
      <c r="H108" s="20">
        <v>116</v>
      </c>
      <c r="I108" s="20">
        <v>100</v>
      </c>
      <c r="J108" s="23"/>
      <c r="K108" s="20">
        <v>100</v>
      </c>
      <c r="L108" s="23"/>
      <c r="M108" s="20">
        <v>100</v>
      </c>
      <c r="N108" s="23"/>
      <c r="O108" s="20">
        <v>100</v>
      </c>
      <c r="P108" s="23"/>
      <c r="Q108" s="23">
        <f t="shared" si="32"/>
        <v>230</v>
      </c>
      <c r="R108" s="21">
        <f t="shared" si="33"/>
        <v>28.75</v>
      </c>
      <c r="S108" s="66" t="str">
        <f t="shared" si="34"/>
        <v>X</v>
      </c>
      <c r="T108" s="66" t="str">
        <f t="shared" si="35"/>
        <v>X</v>
      </c>
      <c r="U108" s="66">
        <f t="shared" si="36"/>
      </c>
      <c r="V108" s="66">
        <f t="shared" si="37"/>
      </c>
      <c r="W108" s="66">
        <f t="shared" si="38"/>
      </c>
      <c r="X108" s="66">
        <f t="shared" si="39"/>
      </c>
      <c r="Y108" s="71">
        <f t="shared" si="40"/>
        <v>99</v>
      </c>
    </row>
    <row r="109" spans="1:25" s="2" customFormat="1" ht="21.75" customHeight="1">
      <c r="A109" s="52" t="s">
        <v>87</v>
      </c>
      <c r="B109" s="18" t="s">
        <v>195</v>
      </c>
      <c r="C109" s="19" t="s">
        <v>62</v>
      </c>
      <c r="D109" s="20" t="s">
        <v>106</v>
      </c>
      <c r="E109" s="20">
        <v>99</v>
      </c>
      <c r="F109" s="20">
        <v>134</v>
      </c>
      <c r="G109" s="20">
        <v>87</v>
      </c>
      <c r="H109" s="20">
        <v>109</v>
      </c>
      <c r="I109" s="20">
        <v>100</v>
      </c>
      <c r="J109" s="23"/>
      <c r="K109" s="20">
        <v>100</v>
      </c>
      <c r="L109" s="23"/>
      <c r="M109" s="20">
        <v>100</v>
      </c>
      <c r="N109" s="23"/>
      <c r="O109" s="20">
        <v>100</v>
      </c>
      <c r="P109" s="23"/>
      <c r="Q109" s="23">
        <f t="shared" si="32"/>
        <v>243</v>
      </c>
      <c r="R109" s="21">
        <f t="shared" si="33"/>
        <v>30.375</v>
      </c>
      <c r="S109" s="66" t="str">
        <f t="shared" si="34"/>
        <v>X</v>
      </c>
      <c r="T109" s="66" t="str">
        <f t="shared" si="35"/>
        <v>X</v>
      </c>
      <c r="U109" s="66">
        <f t="shared" si="36"/>
      </c>
      <c r="V109" s="66">
        <f t="shared" si="37"/>
      </c>
      <c r="W109" s="66">
        <f t="shared" si="38"/>
      </c>
      <c r="X109" s="66">
        <f t="shared" si="39"/>
      </c>
      <c r="Y109" s="71">
        <f t="shared" si="40"/>
        <v>99</v>
      </c>
    </row>
    <row r="110" spans="1:25" s="2" customFormat="1" ht="21.75" customHeight="1">
      <c r="A110" s="52" t="s">
        <v>88</v>
      </c>
      <c r="B110" s="18" t="s">
        <v>54</v>
      </c>
      <c r="C110" s="19" t="s">
        <v>12</v>
      </c>
      <c r="D110" s="20" t="s">
        <v>106</v>
      </c>
      <c r="E110" s="20">
        <v>101</v>
      </c>
      <c r="F110" s="20">
        <v>136</v>
      </c>
      <c r="G110" s="20">
        <v>93</v>
      </c>
      <c r="H110" s="20">
        <v>119</v>
      </c>
      <c r="I110" s="20">
        <v>100</v>
      </c>
      <c r="J110" s="23"/>
      <c r="K110" s="20">
        <v>100</v>
      </c>
      <c r="L110" s="23"/>
      <c r="M110" s="20">
        <v>100</v>
      </c>
      <c r="N110" s="23"/>
      <c r="O110" s="20">
        <v>100</v>
      </c>
      <c r="P110" s="23"/>
      <c r="Q110" s="23">
        <f t="shared" si="32"/>
        <v>255</v>
      </c>
      <c r="R110" s="21">
        <f t="shared" si="33"/>
        <v>31.875</v>
      </c>
      <c r="S110" s="66">
        <f t="shared" si="34"/>
      </c>
      <c r="T110" s="66" t="str">
        <f t="shared" si="35"/>
        <v>X</v>
      </c>
      <c r="U110" s="66">
        <f t="shared" si="36"/>
      </c>
      <c r="V110" s="66">
        <f t="shared" si="37"/>
      </c>
      <c r="W110" s="66">
        <f t="shared" si="38"/>
      </c>
      <c r="X110" s="66">
        <f t="shared" si="39"/>
      </c>
      <c r="Y110" s="71">
        <f t="shared" si="40"/>
        <v>99</v>
      </c>
    </row>
    <row r="111" spans="1:25" s="2" customFormat="1" ht="21.75" customHeight="1">
      <c r="A111" s="52" t="s">
        <v>89</v>
      </c>
      <c r="B111" s="18" t="s">
        <v>57</v>
      </c>
      <c r="C111" s="19" t="s">
        <v>30</v>
      </c>
      <c r="D111" s="20" t="s">
        <v>106</v>
      </c>
      <c r="E111" s="20">
        <v>96</v>
      </c>
      <c r="F111" s="38">
        <v>125</v>
      </c>
      <c r="G111" s="20">
        <v>98</v>
      </c>
      <c r="H111" s="20">
        <v>132</v>
      </c>
      <c r="I111" s="20">
        <v>100</v>
      </c>
      <c r="J111" s="23"/>
      <c r="K111" s="20">
        <v>100</v>
      </c>
      <c r="L111" s="23"/>
      <c r="M111" s="20">
        <v>100</v>
      </c>
      <c r="N111" s="23"/>
      <c r="O111" s="20">
        <v>100</v>
      </c>
      <c r="P111" s="23"/>
      <c r="Q111" s="23">
        <f t="shared" si="32"/>
        <v>257</v>
      </c>
      <c r="R111" s="21">
        <f t="shared" si="33"/>
        <v>32.125</v>
      </c>
      <c r="S111" s="66" t="str">
        <f t="shared" si="34"/>
        <v>X</v>
      </c>
      <c r="T111" s="66" t="str">
        <f t="shared" si="35"/>
        <v>X</v>
      </c>
      <c r="U111" s="66">
        <f t="shared" si="36"/>
      </c>
      <c r="V111" s="66">
        <f t="shared" si="37"/>
      </c>
      <c r="W111" s="66">
        <f t="shared" si="38"/>
      </c>
      <c r="X111" s="66">
        <f t="shared" si="39"/>
      </c>
      <c r="Y111" s="71">
        <f t="shared" si="40"/>
        <v>99</v>
      </c>
    </row>
    <row r="112" spans="1:25" s="2" customFormat="1" ht="21.75" customHeight="1">
      <c r="A112" s="52" t="s">
        <v>90</v>
      </c>
      <c r="B112" s="18" t="s">
        <v>191</v>
      </c>
      <c r="C112" s="19" t="s">
        <v>30</v>
      </c>
      <c r="D112" s="20" t="s">
        <v>106</v>
      </c>
      <c r="E112" s="20">
        <v>137</v>
      </c>
      <c r="F112" s="20">
        <v>179</v>
      </c>
      <c r="G112" s="20">
        <v>118</v>
      </c>
      <c r="H112" s="20">
        <v>166</v>
      </c>
      <c r="I112" s="20">
        <v>100</v>
      </c>
      <c r="J112" s="23"/>
      <c r="K112" s="20">
        <v>100</v>
      </c>
      <c r="L112" s="23"/>
      <c r="M112" s="20">
        <v>100</v>
      </c>
      <c r="N112" s="23"/>
      <c r="O112" s="20">
        <v>100</v>
      </c>
      <c r="P112" s="23"/>
      <c r="Q112" s="23">
        <f t="shared" si="32"/>
        <v>345</v>
      </c>
      <c r="R112" s="21">
        <f t="shared" si="33"/>
        <v>43.125</v>
      </c>
      <c r="S112" s="66">
        <f t="shared" si="34"/>
      </c>
      <c r="T112" s="66">
        <f t="shared" si="35"/>
      </c>
      <c r="U112" s="66">
        <f t="shared" si="36"/>
      </c>
      <c r="V112" s="66">
        <f t="shared" si="37"/>
      </c>
      <c r="W112" s="66">
        <f t="shared" si="38"/>
      </c>
      <c r="X112" s="66">
        <f t="shared" si="39"/>
      </c>
      <c r="Y112" s="71">
        <f>VALUE(IF(D112="H","84",IF(D112="Sm I","84",IF(D112="Sm II","87",IF(D112="Schm","99","")))))</f>
        <v>99</v>
      </c>
    </row>
    <row r="113" spans="1:25" s="2" customFormat="1" ht="21.75" customHeight="1">
      <c r="A113" s="52" t="s">
        <v>91</v>
      </c>
      <c r="B113" s="18" t="s">
        <v>192</v>
      </c>
      <c r="C113" s="19" t="s">
        <v>173</v>
      </c>
      <c r="D113" s="20" t="s">
        <v>106</v>
      </c>
      <c r="E113" s="20">
        <v>111</v>
      </c>
      <c r="F113" s="20" t="s">
        <v>15</v>
      </c>
      <c r="G113" s="20">
        <v>122</v>
      </c>
      <c r="H113" s="20">
        <v>163</v>
      </c>
      <c r="I113" s="20">
        <v>100</v>
      </c>
      <c r="J113" s="23"/>
      <c r="K113" s="20">
        <v>100</v>
      </c>
      <c r="L113" s="23"/>
      <c r="M113" s="20">
        <v>100</v>
      </c>
      <c r="N113" s="23"/>
      <c r="O113" s="20">
        <v>100</v>
      </c>
      <c r="P113" s="23"/>
      <c r="Q113" s="23">
        <f>SUM(H113+J113+L113)</f>
        <v>163</v>
      </c>
      <c r="R113" s="21">
        <f>$Q:$Q/4</f>
        <v>40.75</v>
      </c>
      <c r="S113" s="66">
        <f t="shared" si="34"/>
      </c>
      <c r="T113" s="66">
        <f t="shared" si="35"/>
      </c>
      <c r="U113" s="66">
        <f t="shared" si="36"/>
      </c>
      <c r="V113" s="66">
        <f t="shared" si="37"/>
      </c>
      <c r="W113" s="66">
        <f t="shared" si="38"/>
      </c>
      <c r="X113" s="66">
        <f t="shared" si="39"/>
      </c>
      <c r="Y113" s="71">
        <f>VALUE(IF(D113="H","84",IF(D113="Sm I","84",IF(D113="Sm II","87",IF(D113="Schm","99","")))))</f>
        <v>99</v>
      </c>
    </row>
    <row r="114" spans="1:25" s="2" customFormat="1" ht="21.75" customHeight="1">
      <c r="A114" s="52" t="s">
        <v>92</v>
      </c>
      <c r="B114" s="18" t="s">
        <v>193</v>
      </c>
      <c r="C114" s="19" t="s">
        <v>173</v>
      </c>
      <c r="D114" s="20" t="s">
        <v>106</v>
      </c>
      <c r="E114" s="20">
        <v>111</v>
      </c>
      <c r="F114" s="20" t="s">
        <v>15</v>
      </c>
      <c r="G114" s="20">
        <v>104</v>
      </c>
      <c r="H114" s="20">
        <v>139</v>
      </c>
      <c r="I114" s="20">
        <v>100</v>
      </c>
      <c r="J114" s="23"/>
      <c r="K114" s="20">
        <v>100</v>
      </c>
      <c r="L114" s="23"/>
      <c r="M114" s="20">
        <v>100</v>
      </c>
      <c r="N114" s="23"/>
      <c r="O114" s="20">
        <v>100</v>
      </c>
      <c r="P114" s="23"/>
      <c r="Q114" s="23">
        <f>SUM(H114+J114+L114)</f>
        <v>139</v>
      </c>
      <c r="R114" s="21">
        <f>$Q:$Q/4</f>
        <v>34.75</v>
      </c>
      <c r="S114" s="66">
        <f t="shared" si="34"/>
      </c>
      <c r="T114" s="66">
        <f t="shared" si="35"/>
      </c>
      <c r="U114" s="66">
        <f t="shared" si="36"/>
      </c>
      <c r="V114" s="66">
        <f t="shared" si="37"/>
      </c>
      <c r="W114" s="66">
        <f t="shared" si="38"/>
      </c>
      <c r="X114" s="66">
        <f t="shared" si="39"/>
      </c>
      <c r="Y114" s="71"/>
    </row>
    <row r="115" spans="1:25" s="8" customFormat="1" ht="13.5" customHeight="1">
      <c r="A115" s="49"/>
      <c r="B115" s="7"/>
      <c r="C115" s="14"/>
      <c r="D115" s="9"/>
      <c r="E115" s="9"/>
      <c r="F115" s="39"/>
      <c r="G115" s="11"/>
      <c r="H115" s="31"/>
      <c r="I115" s="11"/>
      <c r="J115" s="11"/>
      <c r="K115" s="11"/>
      <c r="L115" s="11"/>
      <c r="M115" s="11"/>
      <c r="N115" s="11"/>
      <c r="O115" s="11"/>
      <c r="P115" s="11"/>
      <c r="Q115" s="9"/>
      <c r="R115" s="9"/>
      <c r="S115" s="9"/>
      <c r="T115" s="22"/>
      <c r="U115" s="9"/>
      <c r="V115" s="9"/>
      <c r="W115" s="9"/>
      <c r="X115" s="9"/>
      <c r="Y115" s="67"/>
    </row>
    <row r="116" spans="1:25" s="8" customFormat="1" ht="13.5" customHeight="1">
      <c r="A116" s="49"/>
      <c r="B116" s="7"/>
      <c r="C116" s="14"/>
      <c r="D116" s="9"/>
      <c r="E116" s="9"/>
      <c r="F116" s="39"/>
      <c r="G116" s="11"/>
      <c r="H116" s="31"/>
      <c r="I116" s="11"/>
      <c r="J116" s="11"/>
      <c r="K116" s="11"/>
      <c r="L116" s="11"/>
      <c r="M116" s="11"/>
      <c r="N116" s="11"/>
      <c r="O116" s="11"/>
      <c r="P116" s="11"/>
      <c r="Q116" s="9"/>
      <c r="R116" s="9"/>
      <c r="S116" s="9"/>
      <c r="T116" s="22"/>
      <c r="U116" s="9"/>
      <c r="V116" s="9"/>
      <c r="W116" s="9"/>
      <c r="X116" s="9"/>
      <c r="Y116" s="67"/>
    </row>
    <row r="117" spans="1:25" s="8" customFormat="1" ht="13.5" customHeight="1">
      <c r="A117" s="49"/>
      <c r="B117" s="7"/>
      <c r="C117" s="14"/>
      <c r="D117" s="9"/>
      <c r="E117" s="9"/>
      <c r="F117" s="39"/>
      <c r="G117" s="11"/>
      <c r="H117" s="31"/>
      <c r="I117" s="11"/>
      <c r="J117" s="11"/>
      <c r="K117" s="11"/>
      <c r="L117" s="11"/>
      <c r="M117" s="11"/>
      <c r="N117" s="11"/>
      <c r="O117" s="11"/>
      <c r="P117" s="11"/>
      <c r="Q117" s="9"/>
      <c r="R117" s="9"/>
      <c r="S117" s="9"/>
      <c r="T117" s="22"/>
      <c r="U117" s="9"/>
      <c r="V117" s="9"/>
      <c r="W117" s="9"/>
      <c r="X117" s="9"/>
      <c r="Y117" s="67"/>
    </row>
    <row r="118" spans="1:25" s="8" customFormat="1" ht="13.5" customHeight="1">
      <c r="A118" s="49"/>
      <c r="B118" s="7"/>
      <c r="C118" s="14"/>
      <c r="D118" s="9"/>
      <c r="E118" s="9"/>
      <c r="F118" s="39"/>
      <c r="G118" s="11"/>
      <c r="H118" s="31"/>
      <c r="I118" s="11"/>
      <c r="J118" s="11"/>
      <c r="K118" s="11"/>
      <c r="L118" s="11"/>
      <c r="M118" s="11"/>
      <c r="N118" s="11"/>
      <c r="O118" s="11"/>
      <c r="P118" s="11"/>
      <c r="Q118" s="9"/>
      <c r="R118" s="9"/>
      <c r="S118" s="9"/>
      <c r="T118" s="22"/>
      <c r="U118" s="9"/>
      <c r="V118" s="9"/>
      <c r="W118" s="9"/>
      <c r="X118" s="9"/>
      <c r="Y118" s="67"/>
    </row>
    <row r="119" spans="1:25" s="8" customFormat="1" ht="13.5" customHeight="1">
      <c r="A119" s="49"/>
      <c r="B119" s="7"/>
      <c r="C119" s="14"/>
      <c r="D119" s="9"/>
      <c r="E119" s="9"/>
      <c r="F119" s="39"/>
      <c r="G119" s="11"/>
      <c r="H119" s="31"/>
      <c r="I119" s="11"/>
      <c r="J119" s="11"/>
      <c r="K119" s="11"/>
      <c r="L119" s="11"/>
      <c r="M119" s="11"/>
      <c r="N119" s="11"/>
      <c r="O119" s="11"/>
      <c r="P119" s="11"/>
      <c r="Q119" s="9"/>
      <c r="R119" s="9"/>
      <c r="S119" s="9"/>
      <c r="T119" s="22"/>
      <c r="U119" s="9"/>
      <c r="V119" s="9"/>
      <c r="W119" s="9"/>
      <c r="X119" s="9"/>
      <c r="Y119" s="67"/>
    </row>
    <row r="120" spans="1:25" s="8" customFormat="1" ht="13.5" customHeight="1">
      <c r="A120" s="49"/>
      <c r="B120" s="7"/>
      <c r="C120" s="14"/>
      <c r="D120" s="9"/>
      <c r="E120" s="9"/>
      <c r="F120" s="39"/>
      <c r="G120" s="11"/>
      <c r="H120" s="31"/>
      <c r="I120" s="11"/>
      <c r="J120" s="11"/>
      <c r="K120" s="11"/>
      <c r="L120" s="11"/>
      <c r="M120" s="11"/>
      <c r="N120" s="11"/>
      <c r="O120" s="11"/>
      <c r="P120" s="11"/>
      <c r="Q120" s="9"/>
      <c r="R120" s="9"/>
      <c r="S120" s="9"/>
      <c r="T120" s="22"/>
      <c r="U120" s="9"/>
      <c r="V120" s="9"/>
      <c r="W120" s="9"/>
      <c r="X120" s="9"/>
      <c r="Y120" s="67"/>
    </row>
    <row r="121" spans="1:25" s="8" customFormat="1" ht="13.5" customHeight="1">
      <c r="A121" s="49"/>
      <c r="B121" s="7"/>
      <c r="C121" s="14"/>
      <c r="D121" s="9"/>
      <c r="E121" s="9"/>
      <c r="F121" s="39"/>
      <c r="G121" s="11"/>
      <c r="H121" s="31"/>
      <c r="I121" s="11"/>
      <c r="J121" s="11"/>
      <c r="K121" s="11"/>
      <c r="L121" s="11"/>
      <c r="M121" s="11"/>
      <c r="N121" s="11"/>
      <c r="O121" s="11"/>
      <c r="P121" s="11"/>
      <c r="Q121" s="9"/>
      <c r="R121" s="9"/>
      <c r="S121" s="9"/>
      <c r="T121" s="22"/>
      <c r="U121" s="9"/>
      <c r="V121" s="9"/>
      <c r="W121" s="9"/>
      <c r="X121" s="9"/>
      <c r="Y121" s="67"/>
    </row>
    <row r="122" spans="1:25" s="8" customFormat="1" ht="13.5" customHeight="1">
      <c r="A122" s="49"/>
      <c r="B122" s="7"/>
      <c r="C122" s="14"/>
      <c r="D122" s="9"/>
      <c r="E122" s="9"/>
      <c r="F122" s="39"/>
      <c r="G122" s="11"/>
      <c r="H122" s="31"/>
      <c r="I122" s="11"/>
      <c r="J122" s="11"/>
      <c r="K122" s="11"/>
      <c r="L122" s="11"/>
      <c r="M122" s="11"/>
      <c r="N122" s="11"/>
      <c r="O122" s="11"/>
      <c r="P122" s="11"/>
      <c r="Q122" s="9"/>
      <c r="R122" s="9"/>
      <c r="S122" s="9"/>
      <c r="T122" s="22"/>
      <c r="U122" s="9"/>
      <c r="V122" s="9"/>
      <c r="W122" s="9"/>
      <c r="X122" s="9"/>
      <c r="Y122" s="67"/>
    </row>
    <row r="123" spans="1:25" s="8" customFormat="1" ht="13.5" customHeight="1">
      <c r="A123" s="49"/>
      <c r="B123" s="7"/>
      <c r="C123" s="14"/>
      <c r="D123" s="9"/>
      <c r="E123" s="9"/>
      <c r="F123" s="39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9"/>
      <c r="R123" s="9"/>
      <c r="S123" s="9"/>
      <c r="T123" s="22"/>
      <c r="U123" s="9"/>
      <c r="V123" s="9"/>
      <c r="W123" s="9"/>
      <c r="X123" s="9"/>
      <c r="Y123" s="67"/>
    </row>
    <row r="124" spans="1:25" s="8" customFormat="1" ht="13.5" customHeight="1">
      <c r="A124" s="49"/>
      <c r="B124" s="7"/>
      <c r="C124" s="14"/>
      <c r="D124" s="9"/>
      <c r="E124" s="9"/>
      <c r="F124" s="39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9"/>
      <c r="R124" s="9"/>
      <c r="S124" s="9"/>
      <c r="T124" s="22"/>
      <c r="U124" s="9"/>
      <c r="V124" s="9"/>
      <c r="W124" s="9"/>
      <c r="X124" s="9"/>
      <c r="Y124" s="67"/>
    </row>
    <row r="125" spans="1:25" s="8" customFormat="1" ht="18.75" customHeight="1">
      <c r="A125" s="42" t="s">
        <v>27</v>
      </c>
      <c r="B125" s="7"/>
      <c r="C125" s="14"/>
      <c r="D125" s="9"/>
      <c r="E125" s="9"/>
      <c r="F125" s="39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9"/>
      <c r="R125" s="9"/>
      <c r="S125" s="9"/>
      <c r="T125" s="22"/>
      <c r="U125" s="9"/>
      <c r="V125" s="9"/>
      <c r="W125" s="9"/>
      <c r="X125" s="9"/>
      <c r="Y125" s="67"/>
    </row>
    <row r="126" spans="1:25" s="8" customFormat="1" ht="13.5" customHeight="1">
      <c r="A126" s="49"/>
      <c r="B126" s="7"/>
      <c r="C126" s="14"/>
      <c r="D126" s="9"/>
      <c r="E126" s="9"/>
      <c r="F126" s="39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9"/>
      <c r="R126" s="9"/>
      <c r="S126" s="9"/>
      <c r="T126" s="22"/>
      <c r="U126" s="9"/>
      <c r="V126" s="9"/>
      <c r="W126" s="9"/>
      <c r="X126" s="9"/>
      <c r="Y126" s="67"/>
    </row>
    <row r="127" spans="1:25" s="8" customFormat="1" ht="13.5" customHeight="1">
      <c r="A127" s="49"/>
      <c r="B127" s="7"/>
      <c r="C127" s="14"/>
      <c r="D127" s="9"/>
      <c r="E127" s="9"/>
      <c r="F127" s="39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9"/>
      <c r="R127" s="9"/>
      <c r="S127" s="9"/>
      <c r="T127" s="22"/>
      <c r="U127" s="9"/>
      <c r="V127" s="9"/>
      <c r="W127" s="9"/>
      <c r="X127" s="9"/>
      <c r="Y127" s="67"/>
    </row>
    <row r="128" spans="1:25" s="8" customFormat="1" ht="25.5">
      <c r="A128" s="48" t="s">
        <v>28</v>
      </c>
      <c r="B128" s="7"/>
      <c r="C128" s="29"/>
      <c r="D128" s="31"/>
      <c r="E128" s="9"/>
      <c r="F128" s="4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9"/>
      <c r="R128" s="9"/>
      <c r="S128" s="9"/>
      <c r="T128" s="22"/>
      <c r="U128" s="9"/>
      <c r="V128" s="9"/>
      <c r="W128" s="9"/>
      <c r="X128" s="9"/>
      <c r="Y128" s="67"/>
    </row>
    <row r="129" spans="1:25" s="8" customFormat="1" ht="26.25">
      <c r="A129" s="3" t="s">
        <v>6</v>
      </c>
      <c r="B129" s="7"/>
      <c r="C129" s="29" t="s">
        <v>10</v>
      </c>
      <c r="D129" s="31" t="s">
        <v>10</v>
      </c>
      <c r="E129" s="31"/>
      <c r="F129" s="19" t="s">
        <v>9</v>
      </c>
      <c r="G129" s="5"/>
      <c r="H129" s="5"/>
      <c r="I129" s="5" t="s">
        <v>7</v>
      </c>
      <c r="J129" s="5"/>
      <c r="K129" s="5"/>
      <c r="L129" s="5"/>
      <c r="M129" s="5"/>
      <c r="N129" s="5"/>
      <c r="O129" s="5"/>
      <c r="P129" s="5"/>
      <c r="Q129" s="5" t="s">
        <v>10</v>
      </c>
      <c r="R129" s="3" t="s">
        <v>82</v>
      </c>
      <c r="S129" s="5"/>
      <c r="T129" s="5"/>
      <c r="U129" s="5"/>
      <c r="V129" s="9"/>
      <c r="W129" s="9"/>
      <c r="X129" s="9"/>
      <c r="Y129" s="67"/>
    </row>
    <row r="130" spans="1:25" s="8" customFormat="1" ht="26.25">
      <c r="A130" s="3" t="s">
        <v>17</v>
      </c>
      <c r="B130" s="7"/>
      <c r="C130" s="29" t="s">
        <v>10</v>
      </c>
      <c r="D130" s="31" t="s">
        <v>10</v>
      </c>
      <c r="E130" s="31"/>
      <c r="F130" s="19" t="s">
        <v>19</v>
      </c>
      <c r="G130" s="5"/>
      <c r="H130" s="5"/>
      <c r="I130" s="5" t="s">
        <v>13</v>
      </c>
      <c r="J130" s="5"/>
      <c r="K130" s="5"/>
      <c r="L130" s="5"/>
      <c r="M130" s="5"/>
      <c r="N130" s="5"/>
      <c r="O130" s="5"/>
      <c r="P130" s="5"/>
      <c r="Q130" s="5" t="s">
        <v>10</v>
      </c>
      <c r="R130" s="3" t="s">
        <v>14</v>
      </c>
      <c r="S130" s="5"/>
      <c r="T130" s="5"/>
      <c r="U130" s="5"/>
      <c r="V130" s="9"/>
      <c r="W130" s="9"/>
      <c r="X130" s="9"/>
      <c r="Y130" s="67"/>
    </row>
    <row r="131" spans="1:25" s="8" customFormat="1" ht="26.25">
      <c r="A131" s="3" t="s">
        <v>11</v>
      </c>
      <c r="B131" s="7"/>
      <c r="C131" s="29" t="s">
        <v>10</v>
      </c>
      <c r="D131" s="31" t="s">
        <v>10</v>
      </c>
      <c r="E131" s="31"/>
      <c r="F131" s="19" t="s">
        <v>12</v>
      </c>
      <c r="G131" s="5"/>
      <c r="H131" s="5"/>
      <c r="I131" s="57"/>
      <c r="J131" s="57"/>
      <c r="K131" s="5"/>
      <c r="L131" s="5"/>
      <c r="M131" s="5"/>
      <c r="N131" s="5"/>
      <c r="O131" s="5"/>
      <c r="P131" s="5"/>
      <c r="Q131" s="5" t="s">
        <v>10</v>
      </c>
      <c r="R131" s="3" t="s">
        <v>16</v>
      </c>
      <c r="S131" s="5"/>
      <c r="T131" s="5"/>
      <c r="U131" s="5"/>
      <c r="V131" s="9"/>
      <c r="W131" s="9"/>
      <c r="X131" s="9"/>
      <c r="Y131" s="67"/>
    </row>
    <row r="132" spans="1:25" s="8" customFormat="1" ht="26.25">
      <c r="A132" s="3" t="s">
        <v>33</v>
      </c>
      <c r="B132" s="7"/>
      <c r="C132" s="29" t="s">
        <v>10</v>
      </c>
      <c r="D132" s="31" t="s">
        <v>10</v>
      </c>
      <c r="E132" s="31"/>
      <c r="F132" s="19" t="s">
        <v>30</v>
      </c>
      <c r="G132" s="5"/>
      <c r="H132" s="5"/>
      <c r="I132" s="5" t="s">
        <v>15</v>
      </c>
      <c r="J132" s="5"/>
      <c r="K132" s="5"/>
      <c r="L132" s="5"/>
      <c r="M132" s="5"/>
      <c r="N132" s="5"/>
      <c r="O132" s="5"/>
      <c r="P132" s="5"/>
      <c r="Q132" s="5" t="s">
        <v>10</v>
      </c>
      <c r="R132" s="3" t="s">
        <v>39</v>
      </c>
      <c r="S132" s="5"/>
      <c r="T132" s="5"/>
      <c r="U132" s="5"/>
      <c r="V132" s="9"/>
      <c r="W132" s="9"/>
      <c r="X132" s="9"/>
      <c r="Y132" s="67"/>
    </row>
    <row r="133" spans="1:25" s="8" customFormat="1" ht="26.25">
      <c r="A133" s="3" t="s">
        <v>204</v>
      </c>
      <c r="B133" s="7"/>
      <c r="C133" s="29" t="s">
        <v>10</v>
      </c>
      <c r="D133" s="31" t="s">
        <v>10</v>
      </c>
      <c r="E133" s="31"/>
      <c r="F133" s="19" t="s">
        <v>173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3"/>
      <c r="S133" s="5"/>
      <c r="T133" s="5"/>
      <c r="U133" s="5"/>
      <c r="V133" s="9"/>
      <c r="W133" s="9"/>
      <c r="X133" s="9"/>
      <c r="Y133" s="67"/>
    </row>
    <row r="134" spans="1:25" s="8" customFormat="1" ht="26.25">
      <c r="A134" s="3" t="s">
        <v>209</v>
      </c>
      <c r="B134" s="7"/>
      <c r="C134" s="29" t="s">
        <v>10</v>
      </c>
      <c r="D134" s="31" t="s">
        <v>10</v>
      </c>
      <c r="E134" s="31"/>
      <c r="F134" s="19" t="s">
        <v>180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3"/>
      <c r="S134" s="5"/>
      <c r="T134" s="5"/>
      <c r="U134" s="5"/>
      <c r="V134" s="9"/>
      <c r="W134" s="9"/>
      <c r="X134" s="9"/>
      <c r="Y134" s="67"/>
    </row>
    <row r="135" spans="1:25" s="8" customFormat="1" ht="26.25">
      <c r="A135" s="3" t="s">
        <v>207</v>
      </c>
      <c r="B135" s="7"/>
      <c r="C135" s="29" t="s">
        <v>10</v>
      </c>
      <c r="D135" s="31" t="s">
        <v>10</v>
      </c>
      <c r="E135" s="31"/>
      <c r="F135" s="19" t="s">
        <v>8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3"/>
      <c r="S135" s="5"/>
      <c r="T135" s="5"/>
      <c r="U135" s="5"/>
      <c r="V135" s="9"/>
      <c r="W135" s="9"/>
      <c r="X135" s="9"/>
      <c r="Y135" s="67"/>
    </row>
    <row r="136" spans="1:25" s="8" customFormat="1" ht="26.25">
      <c r="A136" s="3" t="s">
        <v>206</v>
      </c>
      <c r="B136" s="7"/>
      <c r="C136" s="29" t="s">
        <v>10</v>
      </c>
      <c r="D136" s="31" t="s">
        <v>10</v>
      </c>
      <c r="E136" s="31"/>
      <c r="F136" s="19" t="s">
        <v>62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3"/>
      <c r="S136" s="5"/>
      <c r="T136" s="5"/>
      <c r="U136" s="5"/>
      <c r="V136" s="9"/>
      <c r="W136" s="9"/>
      <c r="X136" s="9"/>
      <c r="Y136" s="67"/>
    </row>
    <row r="137" spans="1:25" s="8" customFormat="1" ht="26.25">
      <c r="A137" s="3" t="s">
        <v>47</v>
      </c>
      <c r="B137" s="7"/>
      <c r="C137" s="29" t="s">
        <v>10</v>
      </c>
      <c r="D137" s="31" t="s">
        <v>10</v>
      </c>
      <c r="E137" s="31"/>
      <c r="F137" s="19" t="s">
        <v>44</v>
      </c>
      <c r="G137" s="39"/>
      <c r="H137" s="11"/>
      <c r="I137" s="11"/>
      <c r="J137" s="11"/>
      <c r="K137" s="11"/>
      <c r="L137" s="11"/>
      <c r="M137" s="11"/>
      <c r="N137" s="11"/>
      <c r="O137" s="11"/>
      <c r="P137" s="11"/>
      <c r="Q137" s="9"/>
      <c r="R137" s="9"/>
      <c r="S137" s="9"/>
      <c r="T137" s="9"/>
      <c r="U137" s="9"/>
      <c r="V137" s="9"/>
      <c r="W137" s="9"/>
      <c r="X137" s="9"/>
      <c r="Y137" s="67"/>
    </row>
    <row r="138" spans="1:25" s="8" customFormat="1" ht="9.75" customHeight="1">
      <c r="A138" s="49"/>
      <c r="B138" s="7"/>
      <c r="C138" s="14"/>
      <c r="D138" s="9"/>
      <c r="E138" s="3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9"/>
      <c r="R138" s="9"/>
      <c r="S138" s="9"/>
      <c r="T138" s="9"/>
      <c r="U138" s="9"/>
      <c r="V138" s="9"/>
      <c r="W138" s="9"/>
      <c r="X138" s="9"/>
      <c r="Y138" s="67"/>
    </row>
    <row r="139" spans="1:25" s="8" customFormat="1" ht="9.75" customHeight="1">
      <c r="A139" s="49"/>
      <c r="B139" s="7"/>
      <c r="C139" s="14"/>
      <c r="D139" s="9"/>
      <c r="E139" s="9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9"/>
      <c r="R139" s="2"/>
      <c r="S139" s="2"/>
      <c r="T139" s="9"/>
      <c r="U139" s="9"/>
      <c r="V139" s="9"/>
      <c r="W139" s="9"/>
      <c r="X139" s="9"/>
      <c r="Y139" s="67"/>
    </row>
    <row r="140" spans="1:25" s="8" customFormat="1" ht="9.75" customHeight="1">
      <c r="A140" s="49"/>
      <c r="B140" s="7"/>
      <c r="C140" s="14"/>
      <c r="D140" s="9"/>
      <c r="E140" s="9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9"/>
      <c r="R140" s="2"/>
      <c r="S140" s="2"/>
      <c r="T140" s="9"/>
      <c r="U140" s="9"/>
      <c r="V140" s="9"/>
      <c r="W140" s="9"/>
      <c r="X140" s="9"/>
      <c r="Y140" s="67"/>
    </row>
    <row r="141" spans="1:25" s="221" customFormat="1" ht="31.5">
      <c r="A141" s="221" t="s">
        <v>208</v>
      </c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1" t="s">
        <v>80</v>
      </c>
      <c r="T141" s="222"/>
      <c r="U141" s="222"/>
      <c r="V141" s="222"/>
      <c r="W141" s="222"/>
      <c r="X141" s="222"/>
      <c r="Y141" s="223"/>
    </row>
    <row r="142" spans="1:25" s="7" customFormat="1" ht="19.5" customHeight="1">
      <c r="A142" s="50"/>
      <c r="C142" s="14"/>
      <c r="D142" s="9"/>
      <c r="E142" s="9"/>
      <c r="F142" s="11"/>
      <c r="G142" s="11"/>
      <c r="H142" s="5"/>
      <c r="I142" s="11"/>
      <c r="J142" s="11"/>
      <c r="K142" s="11"/>
      <c r="L142" s="11"/>
      <c r="M142" s="11"/>
      <c r="N142" s="11"/>
      <c r="O142" s="11"/>
      <c r="P142" s="11"/>
      <c r="Q142" s="9"/>
      <c r="R142" s="28"/>
      <c r="S142" s="9"/>
      <c r="T142" s="9"/>
      <c r="U142" s="9"/>
      <c r="V142" s="9"/>
      <c r="W142" s="9"/>
      <c r="X142" s="9"/>
      <c r="Y142" s="69"/>
    </row>
    <row r="143" spans="1:25" s="8" customFormat="1" ht="25.5">
      <c r="A143" s="49"/>
      <c r="B143" s="7"/>
      <c r="C143" s="14"/>
      <c r="D143" s="9"/>
      <c r="E143" s="9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9"/>
      <c r="R143" s="9"/>
      <c r="S143" s="9"/>
      <c r="T143" s="9"/>
      <c r="U143" s="9"/>
      <c r="V143" s="9"/>
      <c r="W143" s="9"/>
      <c r="X143" s="9"/>
      <c r="Y143" s="67"/>
    </row>
    <row r="144" spans="1:25" s="8" customFormat="1" ht="25.5">
      <c r="A144" s="49"/>
      <c r="C144" s="10"/>
      <c r="D144" s="11"/>
      <c r="E144" s="9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9"/>
      <c r="T144" s="9"/>
      <c r="U144" s="9"/>
      <c r="V144" s="9"/>
      <c r="W144" s="9"/>
      <c r="X144" s="9"/>
      <c r="Y144" s="67"/>
    </row>
    <row r="145" spans="1:25" s="8" customFormat="1" ht="25.5">
      <c r="A145" s="49"/>
      <c r="C145" s="10"/>
      <c r="D145" s="11"/>
      <c r="E145" s="9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9"/>
      <c r="T145" s="9"/>
      <c r="U145" s="9"/>
      <c r="V145" s="9"/>
      <c r="W145" s="9"/>
      <c r="X145" s="9"/>
      <c r="Y145" s="67"/>
    </row>
    <row r="146" spans="1:25" s="8" customFormat="1" ht="25.5">
      <c r="A146" s="49"/>
      <c r="C146" s="10"/>
      <c r="D146" s="11"/>
      <c r="E146" s="9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9"/>
      <c r="T146" s="9"/>
      <c r="U146" s="9"/>
      <c r="V146" s="9"/>
      <c r="W146" s="9"/>
      <c r="X146" s="9"/>
      <c r="Y146" s="67"/>
    </row>
    <row r="147" spans="1:25" s="8" customFormat="1" ht="25.5">
      <c r="A147" s="49"/>
      <c r="C147" s="10"/>
      <c r="D147" s="11"/>
      <c r="E147" s="9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9"/>
      <c r="T147" s="9"/>
      <c r="U147" s="9"/>
      <c r="V147" s="9"/>
      <c r="W147" s="9"/>
      <c r="X147" s="9"/>
      <c r="Y147" s="67"/>
    </row>
    <row r="148" spans="1:25" s="8" customFormat="1" ht="25.5">
      <c r="A148" s="49"/>
      <c r="C148" s="10"/>
      <c r="D148" s="11"/>
      <c r="E148" s="9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9"/>
      <c r="T148" s="9"/>
      <c r="U148" s="9"/>
      <c r="V148" s="9"/>
      <c r="W148" s="9"/>
      <c r="X148" s="9"/>
      <c r="Y148" s="67"/>
    </row>
    <row r="149" spans="1:25" s="8" customFormat="1" ht="25.5">
      <c r="A149" s="49"/>
      <c r="C149" s="10"/>
      <c r="D149" s="11"/>
      <c r="E149" s="9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9"/>
      <c r="T149" s="9"/>
      <c r="U149" s="9"/>
      <c r="V149" s="9"/>
      <c r="W149" s="9"/>
      <c r="X149" s="9"/>
      <c r="Y149" s="67"/>
    </row>
    <row r="150" spans="1:25" s="8" customFormat="1" ht="25.5">
      <c r="A150" s="49"/>
      <c r="C150" s="10"/>
      <c r="D150" s="11"/>
      <c r="E150" s="9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9"/>
      <c r="T150" s="9"/>
      <c r="U150" s="9"/>
      <c r="V150" s="9"/>
      <c r="W150" s="9"/>
      <c r="X150" s="9"/>
      <c r="Y150" s="67"/>
    </row>
    <row r="151" spans="1:25" s="8" customFormat="1" ht="25.5">
      <c r="A151" s="49"/>
      <c r="C151" s="10"/>
      <c r="D151" s="11"/>
      <c r="E151" s="9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9"/>
      <c r="T151" s="9"/>
      <c r="U151" s="9"/>
      <c r="V151" s="9"/>
      <c r="W151" s="9"/>
      <c r="X151" s="9"/>
      <c r="Y151" s="67"/>
    </row>
    <row r="152" spans="1:25" s="8" customFormat="1" ht="25.5">
      <c r="A152" s="49"/>
      <c r="C152" s="10"/>
      <c r="D152" s="11"/>
      <c r="E152" s="9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9"/>
      <c r="T152" s="9"/>
      <c r="U152" s="9"/>
      <c r="V152" s="9"/>
      <c r="W152" s="9"/>
      <c r="X152" s="9"/>
      <c r="Y152" s="67"/>
    </row>
    <row r="153" spans="1:25" s="8" customFormat="1" ht="25.5">
      <c r="A153" s="49"/>
      <c r="C153" s="10"/>
      <c r="D153" s="11"/>
      <c r="E153" s="9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9"/>
      <c r="T153" s="9"/>
      <c r="U153" s="9"/>
      <c r="V153" s="9"/>
      <c r="W153" s="9"/>
      <c r="X153" s="9"/>
      <c r="Y153" s="67"/>
    </row>
    <row r="154" spans="1:25" s="8" customFormat="1" ht="25.5">
      <c r="A154" s="49"/>
      <c r="C154" s="10"/>
      <c r="D154" s="11"/>
      <c r="E154" s="9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9"/>
      <c r="T154" s="9"/>
      <c r="U154" s="9"/>
      <c r="V154" s="9"/>
      <c r="W154" s="9"/>
      <c r="X154" s="9"/>
      <c r="Y154" s="67"/>
    </row>
    <row r="155" spans="1:25" s="8" customFormat="1" ht="25.5">
      <c r="A155" s="49"/>
      <c r="C155" s="10"/>
      <c r="D155" s="11"/>
      <c r="E155" s="9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9"/>
      <c r="T155" s="9"/>
      <c r="U155" s="9"/>
      <c r="V155" s="9"/>
      <c r="W155" s="9"/>
      <c r="X155" s="9"/>
      <c r="Y155" s="67"/>
    </row>
    <row r="156" spans="1:25" s="8" customFormat="1" ht="25.5">
      <c r="A156" s="49"/>
      <c r="C156" s="10"/>
      <c r="D156" s="11"/>
      <c r="E156" s="9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9"/>
      <c r="T156" s="9"/>
      <c r="U156" s="9"/>
      <c r="V156" s="9"/>
      <c r="W156" s="9"/>
      <c r="X156" s="9"/>
      <c r="Y156" s="67"/>
    </row>
    <row r="157" spans="1:25" s="8" customFormat="1" ht="25.5">
      <c r="A157" s="49"/>
      <c r="C157" s="10"/>
      <c r="D157" s="11"/>
      <c r="E157" s="9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9"/>
      <c r="T157" s="9"/>
      <c r="U157" s="9"/>
      <c r="V157" s="9"/>
      <c r="W157" s="9"/>
      <c r="X157" s="9"/>
      <c r="Y157" s="67"/>
    </row>
    <row r="158" spans="1:25" s="8" customFormat="1" ht="25.5">
      <c r="A158" s="49"/>
      <c r="C158" s="10"/>
      <c r="D158" s="11"/>
      <c r="E158" s="9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9"/>
      <c r="T158" s="9"/>
      <c r="U158" s="9"/>
      <c r="V158" s="9"/>
      <c r="W158" s="9"/>
      <c r="X158" s="9"/>
      <c r="Y158" s="67"/>
    </row>
    <row r="159" spans="1:25" s="8" customFormat="1" ht="25.5">
      <c r="A159" s="49"/>
      <c r="C159" s="10"/>
      <c r="D159" s="11"/>
      <c r="E159" s="9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9"/>
      <c r="T159" s="9"/>
      <c r="U159" s="9"/>
      <c r="V159" s="9"/>
      <c r="W159" s="9"/>
      <c r="X159" s="9"/>
      <c r="Y159" s="67"/>
    </row>
    <row r="160" spans="1:25" s="8" customFormat="1" ht="25.5">
      <c r="A160" s="49"/>
      <c r="C160" s="10"/>
      <c r="D160" s="11"/>
      <c r="E160" s="9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9"/>
      <c r="T160" s="9"/>
      <c r="U160" s="9"/>
      <c r="V160" s="9"/>
      <c r="W160" s="9"/>
      <c r="X160" s="9"/>
      <c r="Y160" s="67"/>
    </row>
    <row r="161" spans="1:25" s="8" customFormat="1" ht="25.5">
      <c r="A161" s="49"/>
      <c r="C161" s="10"/>
      <c r="D161" s="11"/>
      <c r="E161" s="9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9"/>
      <c r="T161" s="9"/>
      <c r="U161" s="9"/>
      <c r="V161" s="9"/>
      <c r="W161" s="9"/>
      <c r="X161" s="9"/>
      <c r="Y161" s="67"/>
    </row>
    <row r="162" spans="1:25" s="8" customFormat="1" ht="25.5">
      <c r="A162" s="49"/>
      <c r="C162" s="10"/>
      <c r="D162" s="11"/>
      <c r="E162" s="9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9"/>
      <c r="T162" s="9"/>
      <c r="U162" s="9"/>
      <c r="V162" s="9"/>
      <c r="W162" s="9"/>
      <c r="X162" s="9"/>
      <c r="Y162" s="67"/>
    </row>
    <row r="163" spans="1:25" s="8" customFormat="1" ht="25.5">
      <c r="A163" s="49"/>
      <c r="C163" s="10"/>
      <c r="D163" s="11"/>
      <c r="E163" s="9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9"/>
      <c r="T163" s="9"/>
      <c r="U163" s="9"/>
      <c r="V163" s="9"/>
      <c r="W163" s="9"/>
      <c r="X163" s="9"/>
      <c r="Y163" s="67"/>
    </row>
    <row r="164" spans="1:25" s="8" customFormat="1" ht="25.5">
      <c r="A164" s="49"/>
      <c r="C164" s="10"/>
      <c r="D164" s="11"/>
      <c r="E164" s="9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9"/>
      <c r="T164" s="9"/>
      <c r="U164" s="9"/>
      <c r="V164" s="9"/>
      <c r="W164" s="9"/>
      <c r="X164" s="9"/>
      <c r="Y164" s="67"/>
    </row>
    <row r="165" spans="1:25" s="8" customFormat="1" ht="25.5">
      <c r="A165" s="49"/>
      <c r="C165" s="10"/>
      <c r="D165" s="11"/>
      <c r="E165" s="9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9"/>
      <c r="T165" s="9"/>
      <c r="U165" s="9"/>
      <c r="V165" s="9"/>
      <c r="W165" s="9"/>
      <c r="X165" s="9"/>
      <c r="Y165" s="67"/>
    </row>
    <row r="166" spans="1:25" s="8" customFormat="1" ht="25.5">
      <c r="A166" s="49"/>
      <c r="C166" s="10"/>
      <c r="D166" s="11"/>
      <c r="E166" s="9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9"/>
      <c r="T166" s="9"/>
      <c r="U166" s="9"/>
      <c r="V166" s="9"/>
      <c r="W166" s="9"/>
      <c r="X166" s="9"/>
      <c r="Y166" s="67"/>
    </row>
    <row r="167" spans="1:25" s="8" customFormat="1" ht="25.5">
      <c r="A167" s="49"/>
      <c r="C167" s="10"/>
      <c r="D167" s="11"/>
      <c r="E167" s="9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9"/>
      <c r="T167" s="9"/>
      <c r="U167" s="9"/>
      <c r="V167" s="9"/>
      <c r="W167" s="9"/>
      <c r="X167" s="9"/>
      <c r="Y167" s="67"/>
    </row>
    <row r="168" spans="1:25" s="8" customFormat="1" ht="25.5">
      <c r="A168" s="49"/>
      <c r="C168" s="10"/>
      <c r="D168" s="11"/>
      <c r="E168" s="9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9"/>
      <c r="T168" s="9"/>
      <c r="U168" s="9"/>
      <c r="V168" s="9"/>
      <c r="W168" s="9"/>
      <c r="X168" s="9"/>
      <c r="Y168" s="67"/>
    </row>
    <row r="169" spans="1:25" s="8" customFormat="1" ht="25.5">
      <c r="A169" s="49"/>
      <c r="C169" s="10"/>
      <c r="D169" s="11"/>
      <c r="E169" s="9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9"/>
      <c r="T169" s="9"/>
      <c r="U169" s="9"/>
      <c r="V169" s="9"/>
      <c r="W169" s="9"/>
      <c r="X169" s="9"/>
      <c r="Y169" s="67"/>
    </row>
    <row r="170" spans="1:25" s="8" customFormat="1" ht="25.5">
      <c r="A170" s="49"/>
      <c r="C170" s="10"/>
      <c r="D170" s="11"/>
      <c r="E170" s="9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9"/>
      <c r="T170" s="9"/>
      <c r="U170" s="9"/>
      <c r="V170" s="9"/>
      <c r="W170" s="9"/>
      <c r="X170" s="9"/>
      <c r="Y170" s="67"/>
    </row>
    <row r="171" spans="1:25" s="8" customFormat="1" ht="25.5">
      <c r="A171" s="49"/>
      <c r="C171" s="10"/>
      <c r="D171" s="11"/>
      <c r="E171" s="9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9"/>
      <c r="T171" s="9"/>
      <c r="U171" s="9"/>
      <c r="V171" s="9"/>
      <c r="W171" s="9"/>
      <c r="X171" s="9"/>
      <c r="Y171" s="67"/>
    </row>
    <row r="172" spans="1:25" s="8" customFormat="1" ht="25.5">
      <c r="A172" s="49"/>
      <c r="C172" s="10"/>
      <c r="D172" s="11"/>
      <c r="E172" s="9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9"/>
      <c r="T172" s="9"/>
      <c r="U172" s="9"/>
      <c r="V172" s="9"/>
      <c r="W172" s="9"/>
      <c r="X172" s="9"/>
      <c r="Y172" s="67"/>
    </row>
    <row r="173" spans="1:25" s="8" customFormat="1" ht="25.5">
      <c r="A173" s="49"/>
      <c r="C173" s="10"/>
      <c r="D173" s="11"/>
      <c r="E173" s="9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9"/>
      <c r="T173" s="9"/>
      <c r="U173" s="9"/>
      <c r="V173" s="9"/>
      <c r="W173" s="9"/>
      <c r="X173" s="9"/>
      <c r="Y173" s="67"/>
    </row>
    <row r="174" spans="1:25" s="8" customFormat="1" ht="25.5">
      <c r="A174" s="49"/>
      <c r="C174" s="10"/>
      <c r="D174" s="11"/>
      <c r="E174" s="9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9"/>
      <c r="T174" s="9"/>
      <c r="U174" s="9"/>
      <c r="V174" s="9"/>
      <c r="W174" s="9"/>
      <c r="X174" s="9"/>
      <c r="Y174" s="67"/>
    </row>
    <row r="175" spans="1:25" s="8" customFormat="1" ht="25.5">
      <c r="A175" s="49"/>
      <c r="C175" s="10"/>
      <c r="D175" s="11"/>
      <c r="E175" s="9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9"/>
      <c r="T175" s="9"/>
      <c r="U175" s="9"/>
      <c r="V175" s="9"/>
      <c r="W175" s="9"/>
      <c r="X175" s="9"/>
      <c r="Y175" s="67"/>
    </row>
    <row r="176" spans="1:25" s="8" customFormat="1" ht="25.5">
      <c r="A176" s="49"/>
      <c r="C176" s="10"/>
      <c r="D176" s="11"/>
      <c r="E176" s="9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9"/>
      <c r="T176" s="9"/>
      <c r="U176" s="9"/>
      <c r="V176" s="9"/>
      <c r="W176" s="9"/>
      <c r="X176" s="9"/>
      <c r="Y176" s="67"/>
    </row>
    <row r="177" spans="1:25" s="8" customFormat="1" ht="25.5">
      <c r="A177" s="49"/>
      <c r="C177" s="10"/>
      <c r="D177" s="11"/>
      <c r="E177" s="9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9"/>
      <c r="T177" s="9"/>
      <c r="U177" s="9"/>
      <c r="V177" s="9"/>
      <c r="W177" s="9"/>
      <c r="X177" s="9"/>
      <c r="Y177" s="67"/>
    </row>
    <row r="178" spans="1:25" s="8" customFormat="1" ht="25.5">
      <c r="A178" s="49"/>
      <c r="C178" s="10"/>
      <c r="D178" s="11"/>
      <c r="E178" s="9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9"/>
      <c r="T178" s="9"/>
      <c r="U178" s="9"/>
      <c r="V178" s="9"/>
      <c r="W178" s="9"/>
      <c r="X178" s="9"/>
      <c r="Y178" s="67"/>
    </row>
    <row r="179" spans="1:25" s="8" customFormat="1" ht="25.5">
      <c r="A179" s="49"/>
      <c r="C179" s="10"/>
      <c r="D179" s="11"/>
      <c r="E179" s="9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9"/>
      <c r="T179" s="9"/>
      <c r="U179" s="9"/>
      <c r="V179" s="9"/>
      <c r="W179" s="9"/>
      <c r="X179" s="9"/>
      <c r="Y179" s="67"/>
    </row>
    <row r="180" spans="1:25" s="8" customFormat="1" ht="25.5">
      <c r="A180" s="49"/>
      <c r="C180" s="10"/>
      <c r="D180" s="11"/>
      <c r="E180" s="9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9"/>
      <c r="T180" s="9"/>
      <c r="U180" s="9"/>
      <c r="V180" s="9"/>
      <c r="W180" s="9"/>
      <c r="X180" s="9"/>
      <c r="Y180" s="67"/>
    </row>
    <row r="181" spans="1:25" s="8" customFormat="1" ht="25.5">
      <c r="A181" s="49"/>
      <c r="C181" s="10"/>
      <c r="D181" s="11"/>
      <c r="E181" s="9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9"/>
      <c r="T181" s="9"/>
      <c r="U181" s="9"/>
      <c r="V181" s="9"/>
      <c r="W181" s="9"/>
      <c r="X181" s="9"/>
      <c r="Y181" s="67"/>
    </row>
    <row r="182" spans="1:25" s="8" customFormat="1" ht="25.5">
      <c r="A182" s="49"/>
      <c r="C182" s="10"/>
      <c r="D182" s="11"/>
      <c r="E182" s="9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9"/>
      <c r="T182" s="9"/>
      <c r="U182" s="9"/>
      <c r="V182" s="9"/>
      <c r="W182" s="9"/>
      <c r="X182" s="9"/>
      <c r="Y182" s="67"/>
    </row>
    <row r="183" spans="1:25" s="8" customFormat="1" ht="25.5">
      <c r="A183" s="49"/>
      <c r="C183" s="10"/>
      <c r="D183" s="11"/>
      <c r="E183" s="9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9"/>
      <c r="T183" s="9"/>
      <c r="U183" s="9"/>
      <c r="V183" s="9"/>
      <c r="W183" s="9"/>
      <c r="X183" s="9"/>
      <c r="Y183" s="67"/>
    </row>
    <row r="184" spans="1:25" s="8" customFormat="1" ht="25.5">
      <c r="A184" s="49"/>
      <c r="C184" s="10"/>
      <c r="D184" s="11"/>
      <c r="E184" s="9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9"/>
      <c r="T184" s="9"/>
      <c r="U184" s="9"/>
      <c r="V184" s="9"/>
      <c r="W184" s="9"/>
      <c r="X184" s="9"/>
      <c r="Y184" s="67"/>
    </row>
    <row r="185" spans="1:25" s="8" customFormat="1" ht="25.5">
      <c r="A185" s="49"/>
      <c r="C185" s="10"/>
      <c r="D185" s="11"/>
      <c r="E185" s="9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9"/>
      <c r="T185" s="9"/>
      <c r="U185" s="9"/>
      <c r="V185" s="9"/>
      <c r="W185" s="9"/>
      <c r="X185" s="9"/>
      <c r="Y185" s="67"/>
    </row>
    <row r="186" spans="1:25" s="8" customFormat="1" ht="25.5">
      <c r="A186" s="49"/>
      <c r="C186" s="10"/>
      <c r="D186" s="11"/>
      <c r="E186" s="9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9"/>
      <c r="T186" s="9"/>
      <c r="U186" s="9"/>
      <c r="V186" s="9"/>
      <c r="W186" s="9"/>
      <c r="X186" s="9"/>
      <c r="Y186" s="67"/>
    </row>
    <row r="187" spans="1:25" s="8" customFormat="1" ht="25.5">
      <c r="A187" s="49"/>
      <c r="C187" s="10"/>
      <c r="D187" s="11"/>
      <c r="E187" s="9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9"/>
      <c r="T187" s="9"/>
      <c r="U187" s="9"/>
      <c r="V187" s="9"/>
      <c r="W187" s="9"/>
      <c r="X187" s="9"/>
      <c r="Y187" s="67"/>
    </row>
    <row r="188" spans="1:25" s="8" customFormat="1" ht="25.5">
      <c r="A188" s="49"/>
      <c r="C188" s="10"/>
      <c r="D188" s="11"/>
      <c r="E188" s="9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9"/>
      <c r="T188" s="9"/>
      <c r="U188" s="9"/>
      <c r="V188" s="9"/>
      <c r="W188" s="9"/>
      <c r="X188" s="9"/>
      <c r="Y188" s="67"/>
    </row>
    <row r="189" spans="1:25" s="8" customFormat="1" ht="25.5">
      <c r="A189" s="49"/>
      <c r="C189" s="10"/>
      <c r="D189" s="11"/>
      <c r="E189" s="9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9"/>
      <c r="T189" s="9"/>
      <c r="U189" s="9"/>
      <c r="V189" s="9"/>
      <c r="W189" s="9"/>
      <c r="X189" s="9"/>
      <c r="Y189" s="67"/>
    </row>
    <row r="190" spans="1:25" s="8" customFormat="1" ht="25.5">
      <c r="A190" s="49"/>
      <c r="C190" s="10"/>
      <c r="D190" s="11"/>
      <c r="E190" s="9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9"/>
      <c r="T190" s="9"/>
      <c r="U190" s="9"/>
      <c r="V190" s="9"/>
      <c r="W190" s="9"/>
      <c r="X190" s="9"/>
      <c r="Y190" s="67"/>
    </row>
    <row r="191" spans="1:25" s="8" customFormat="1" ht="25.5">
      <c r="A191" s="49"/>
      <c r="C191" s="10"/>
      <c r="D191" s="11"/>
      <c r="E191" s="9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9"/>
      <c r="T191" s="9"/>
      <c r="U191" s="9"/>
      <c r="V191" s="9"/>
      <c r="W191" s="9"/>
      <c r="X191" s="9"/>
      <c r="Y191" s="67"/>
    </row>
    <row r="192" spans="1:25" s="8" customFormat="1" ht="25.5">
      <c r="A192" s="49"/>
      <c r="C192" s="10"/>
      <c r="D192" s="11"/>
      <c r="E192" s="9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9"/>
      <c r="T192" s="9"/>
      <c r="U192" s="9"/>
      <c r="V192" s="9"/>
      <c r="W192" s="9"/>
      <c r="X192" s="9"/>
      <c r="Y192" s="67"/>
    </row>
    <row r="193" spans="1:25" s="8" customFormat="1" ht="25.5">
      <c r="A193" s="49"/>
      <c r="C193" s="10"/>
      <c r="D193" s="11"/>
      <c r="E193" s="9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9"/>
      <c r="T193" s="9"/>
      <c r="U193" s="9"/>
      <c r="V193" s="9"/>
      <c r="W193" s="9"/>
      <c r="X193" s="9"/>
      <c r="Y193" s="67"/>
    </row>
    <row r="194" spans="1:25" s="8" customFormat="1" ht="25.5">
      <c r="A194" s="49"/>
      <c r="C194" s="10"/>
      <c r="D194" s="11"/>
      <c r="E194" s="9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9"/>
      <c r="T194" s="9"/>
      <c r="U194" s="9"/>
      <c r="V194" s="9"/>
      <c r="W194" s="9"/>
      <c r="X194" s="9"/>
      <c r="Y194" s="67"/>
    </row>
    <row r="195" spans="1:25" s="8" customFormat="1" ht="25.5">
      <c r="A195" s="49"/>
      <c r="C195" s="10"/>
      <c r="D195" s="11"/>
      <c r="E195" s="9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9"/>
      <c r="T195" s="9"/>
      <c r="U195" s="9"/>
      <c r="V195" s="9"/>
      <c r="W195" s="9"/>
      <c r="X195" s="9"/>
      <c r="Y195" s="67"/>
    </row>
    <row r="196" spans="1:25" s="8" customFormat="1" ht="25.5">
      <c r="A196" s="49"/>
      <c r="C196" s="10"/>
      <c r="D196" s="11"/>
      <c r="E196" s="9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9"/>
      <c r="T196" s="9"/>
      <c r="U196" s="9"/>
      <c r="V196" s="9"/>
      <c r="W196" s="9"/>
      <c r="X196" s="9"/>
      <c r="Y196" s="67"/>
    </row>
    <row r="197" spans="1:25" s="8" customFormat="1" ht="25.5">
      <c r="A197" s="49"/>
      <c r="C197" s="10"/>
      <c r="D197" s="11"/>
      <c r="E197" s="9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9"/>
      <c r="T197" s="9"/>
      <c r="U197" s="9"/>
      <c r="V197" s="9"/>
      <c r="W197" s="9"/>
      <c r="X197" s="9"/>
      <c r="Y197" s="67"/>
    </row>
    <row r="198" spans="1:25" s="8" customFormat="1" ht="25.5">
      <c r="A198" s="49"/>
      <c r="C198" s="10"/>
      <c r="D198" s="11"/>
      <c r="E198" s="9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9"/>
      <c r="T198" s="9"/>
      <c r="U198" s="9"/>
      <c r="V198" s="9"/>
      <c r="W198" s="9"/>
      <c r="X198" s="9"/>
      <c r="Y198" s="67"/>
    </row>
    <row r="199" spans="1:25" s="8" customFormat="1" ht="25.5">
      <c r="A199" s="49"/>
      <c r="C199" s="10"/>
      <c r="D199" s="11"/>
      <c r="E199" s="9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9"/>
      <c r="T199" s="9"/>
      <c r="U199" s="9"/>
      <c r="V199" s="9"/>
      <c r="W199" s="9"/>
      <c r="X199" s="9"/>
      <c r="Y199" s="67"/>
    </row>
    <row r="200" spans="1:25" s="8" customFormat="1" ht="25.5">
      <c r="A200" s="49"/>
      <c r="C200" s="10"/>
      <c r="D200" s="11"/>
      <c r="E200" s="9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9"/>
      <c r="T200" s="9"/>
      <c r="U200" s="9"/>
      <c r="V200" s="9"/>
      <c r="W200" s="9"/>
      <c r="X200" s="9"/>
      <c r="Y200" s="67"/>
    </row>
    <row r="201" spans="1:25" s="8" customFormat="1" ht="25.5">
      <c r="A201" s="49"/>
      <c r="C201" s="10"/>
      <c r="D201" s="11"/>
      <c r="E201" s="9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9"/>
      <c r="T201" s="9"/>
      <c r="U201" s="9"/>
      <c r="V201" s="9"/>
      <c r="W201" s="9"/>
      <c r="X201" s="9"/>
      <c r="Y201" s="67"/>
    </row>
    <row r="202" spans="1:25" s="8" customFormat="1" ht="25.5">
      <c r="A202" s="49"/>
      <c r="C202" s="10"/>
      <c r="D202" s="11"/>
      <c r="E202" s="9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9"/>
      <c r="T202" s="9"/>
      <c r="U202" s="9"/>
      <c r="V202" s="9"/>
      <c r="W202" s="9"/>
      <c r="X202" s="9"/>
      <c r="Y202" s="67"/>
    </row>
    <row r="203" spans="1:25" s="8" customFormat="1" ht="25.5">
      <c r="A203" s="49"/>
      <c r="C203" s="10"/>
      <c r="D203" s="11"/>
      <c r="E203" s="9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9"/>
      <c r="T203" s="9"/>
      <c r="U203" s="9"/>
      <c r="V203" s="9"/>
      <c r="W203" s="9"/>
      <c r="X203" s="9"/>
      <c r="Y203" s="67"/>
    </row>
    <row r="204" spans="1:25" s="8" customFormat="1" ht="25.5">
      <c r="A204" s="49"/>
      <c r="C204" s="10"/>
      <c r="D204" s="11"/>
      <c r="E204" s="9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9"/>
      <c r="T204" s="9"/>
      <c r="U204" s="9"/>
      <c r="V204" s="9"/>
      <c r="W204" s="9"/>
      <c r="X204" s="9"/>
      <c r="Y204" s="67"/>
    </row>
    <row r="205" spans="1:25" s="8" customFormat="1" ht="25.5">
      <c r="A205" s="49"/>
      <c r="C205" s="10"/>
      <c r="D205" s="11"/>
      <c r="E205" s="9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9"/>
      <c r="T205" s="9"/>
      <c r="U205" s="9"/>
      <c r="V205" s="9"/>
      <c r="W205" s="9"/>
      <c r="X205" s="9"/>
      <c r="Y205" s="67"/>
    </row>
    <row r="206" spans="1:25" s="8" customFormat="1" ht="25.5">
      <c r="A206" s="49"/>
      <c r="C206" s="10"/>
      <c r="D206" s="11"/>
      <c r="E206" s="9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9"/>
      <c r="T206" s="9"/>
      <c r="U206" s="9"/>
      <c r="V206" s="9"/>
      <c r="W206" s="9"/>
      <c r="X206" s="9"/>
      <c r="Y206" s="67"/>
    </row>
    <row r="207" spans="1:25" s="8" customFormat="1" ht="25.5">
      <c r="A207" s="49"/>
      <c r="C207" s="10"/>
      <c r="D207" s="11"/>
      <c r="E207" s="9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9"/>
      <c r="T207" s="9"/>
      <c r="U207" s="9"/>
      <c r="V207" s="9"/>
      <c r="W207" s="9"/>
      <c r="X207" s="9"/>
      <c r="Y207" s="67"/>
    </row>
    <row r="208" spans="1:25" s="8" customFormat="1" ht="25.5">
      <c r="A208" s="49"/>
      <c r="C208" s="10"/>
      <c r="D208" s="11"/>
      <c r="E208" s="9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9"/>
      <c r="T208" s="9"/>
      <c r="U208" s="9"/>
      <c r="V208" s="9"/>
      <c r="W208" s="9"/>
      <c r="X208" s="9"/>
      <c r="Y208" s="67"/>
    </row>
    <row r="209" spans="1:25" s="8" customFormat="1" ht="25.5">
      <c r="A209" s="49"/>
      <c r="C209" s="10"/>
      <c r="D209" s="11"/>
      <c r="E209" s="9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9"/>
      <c r="T209" s="9"/>
      <c r="U209" s="9"/>
      <c r="V209" s="9"/>
      <c r="W209" s="9"/>
      <c r="X209" s="9"/>
      <c r="Y209" s="67"/>
    </row>
    <row r="210" spans="1:25" s="8" customFormat="1" ht="25.5">
      <c r="A210" s="49"/>
      <c r="C210" s="10"/>
      <c r="D210" s="11"/>
      <c r="E210" s="9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9"/>
      <c r="T210" s="9"/>
      <c r="U210" s="9"/>
      <c r="V210" s="9"/>
      <c r="W210" s="9"/>
      <c r="X210" s="9"/>
      <c r="Y210" s="67"/>
    </row>
    <row r="211" spans="1:25" s="8" customFormat="1" ht="25.5">
      <c r="A211" s="49"/>
      <c r="C211" s="10"/>
      <c r="D211" s="11"/>
      <c r="E211" s="9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9"/>
      <c r="T211" s="9"/>
      <c r="U211" s="9"/>
      <c r="V211" s="9"/>
      <c r="W211" s="9"/>
      <c r="X211" s="9"/>
      <c r="Y211" s="67"/>
    </row>
    <row r="212" spans="1:25" s="8" customFormat="1" ht="25.5">
      <c r="A212" s="49"/>
      <c r="C212" s="10"/>
      <c r="D212" s="11"/>
      <c r="E212" s="9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9"/>
      <c r="T212" s="9"/>
      <c r="U212" s="9"/>
      <c r="V212" s="9"/>
      <c r="W212" s="9"/>
      <c r="X212" s="9"/>
      <c r="Y212" s="67"/>
    </row>
    <row r="213" spans="1:25" s="8" customFormat="1" ht="25.5">
      <c r="A213" s="49"/>
      <c r="C213" s="10"/>
      <c r="D213" s="11"/>
      <c r="E213" s="9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9"/>
      <c r="T213" s="9"/>
      <c r="U213" s="9"/>
      <c r="V213" s="9"/>
      <c r="W213" s="9"/>
      <c r="X213" s="9"/>
      <c r="Y213" s="67"/>
    </row>
    <row r="214" spans="1:25" s="8" customFormat="1" ht="25.5">
      <c r="A214" s="49"/>
      <c r="C214" s="10"/>
      <c r="D214" s="11"/>
      <c r="E214" s="9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9"/>
      <c r="T214" s="9"/>
      <c r="U214" s="9"/>
      <c r="V214" s="9"/>
      <c r="W214" s="9"/>
      <c r="X214" s="9"/>
      <c r="Y214" s="67"/>
    </row>
    <row r="215" spans="1:25" s="8" customFormat="1" ht="25.5">
      <c r="A215" s="49"/>
      <c r="C215" s="10"/>
      <c r="D215" s="11"/>
      <c r="E215" s="9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9"/>
      <c r="T215" s="9"/>
      <c r="U215" s="9"/>
      <c r="V215" s="9"/>
      <c r="W215" s="9"/>
      <c r="X215" s="9"/>
      <c r="Y215" s="67"/>
    </row>
    <row r="216" spans="1:25" s="8" customFormat="1" ht="25.5">
      <c r="A216" s="49"/>
      <c r="C216" s="10"/>
      <c r="D216" s="11"/>
      <c r="E216" s="9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9"/>
      <c r="T216" s="9"/>
      <c r="U216" s="9"/>
      <c r="V216" s="9"/>
      <c r="W216" s="9"/>
      <c r="X216" s="9"/>
      <c r="Y216" s="67"/>
    </row>
    <row r="217" spans="1:25" s="8" customFormat="1" ht="25.5">
      <c r="A217" s="49"/>
      <c r="C217" s="10"/>
      <c r="D217" s="11"/>
      <c r="E217" s="9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9"/>
      <c r="T217" s="9"/>
      <c r="U217" s="9"/>
      <c r="V217" s="9"/>
      <c r="W217" s="9"/>
      <c r="X217" s="9"/>
      <c r="Y217" s="67"/>
    </row>
    <row r="218" spans="1:25" s="8" customFormat="1" ht="25.5">
      <c r="A218" s="49"/>
      <c r="C218" s="10"/>
      <c r="D218" s="11"/>
      <c r="E218" s="9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9"/>
      <c r="T218" s="9"/>
      <c r="U218" s="9"/>
      <c r="V218" s="9"/>
      <c r="W218" s="9"/>
      <c r="X218" s="9"/>
      <c r="Y218" s="67"/>
    </row>
    <row r="219" spans="1:25" s="8" customFormat="1" ht="25.5">
      <c r="A219" s="49"/>
      <c r="C219" s="10"/>
      <c r="D219" s="11"/>
      <c r="E219" s="9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9"/>
      <c r="T219" s="9"/>
      <c r="U219" s="9"/>
      <c r="V219" s="9"/>
      <c r="W219" s="9"/>
      <c r="X219" s="9"/>
      <c r="Y219" s="67"/>
    </row>
    <row r="220" spans="1:25" s="8" customFormat="1" ht="25.5">
      <c r="A220" s="49"/>
      <c r="C220" s="10"/>
      <c r="D220" s="11"/>
      <c r="E220" s="9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9"/>
      <c r="T220" s="9"/>
      <c r="U220" s="9"/>
      <c r="V220" s="9"/>
      <c r="W220" s="9"/>
      <c r="X220" s="9"/>
      <c r="Y220" s="67"/>
    </row>
    <row r="221" spans="1:25" s="8" customFormat="1" ht="25.5">
      <c r="A221" s="49"/>
      <c r="C221" s="10"/>
      <c r="D221" s="11"/>
      <c r="E221" s="9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9"/>
      <c r="T221" s="9"/>
      <c r="U221" s="9"/>
      <c r="V221" s="9"/>
      <c r="W221" s="9"/>
      <c r="X221" s="9"/>
      <c r="Y221" s="67"/>
    </row>
    <row r="222" spans="1:25" s="8" customFormat="1" ht="25.5">
      <c r="A222" s="49"/>
      <c r="C222" s="10"/>
      <c r="D222" s="11"/>
      <c r="E222" s="9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9"/>
      <c r="T222" s="9"/>
      <c r="U222" s="9"/>
      <c r="V222" s="9"/>
      <c r="W222" s="9"/>
      <c r="X222" s="9"/>
      <c r="Y222" s="67"/>
    </row>
    <row r="223" spans="1:25" s="8" customFormat="1" ht="25.5">
      <c r="A223" s="49"/>
      <c r="C223" s="10"/>
      <c r="D223" s="11"/>
      <c r="E223" s="9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9"/>
      <c r="T223" s="9"/>
      <c r="U223" s="9"/>
      <c r="V223" s="9"/>
      <c r="W223" s="9"/>
      <c r="X223" s="9"/>
      <c r="Y223" s="67"/>
    </row>
    <row r="224" spans="1:25" s="8" customFormat="1" ht="25.5">
      <c r="A224" s="49"/>
      <c r="C224" s="10"/>
      <c r="D224" s="11"/>
      <c r="E224" s="9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9"/>
      <c r="T224" s="9"/>
      <c r="U224" s="9"/>
      <c r="V224" s="9"/>
      <c r="W224" s="9"/>
      <c r="X224" s="9"/>
      <c r="Y224" s="67"/>
    </row>
    <row r="225" spans="1:25" s="8" customFormat="1" ht="25.5">
      <c r="A225" s="49"/>
      <c r="C225" s="10"/>
      <c r="D225" s="11"/>
      <c r="E225" s="9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9"/>
      <c r="T225" s="9"/>
      <c r="U225" s="9"/>
      <c r="V225" s="9"/>
      <c r="W225" s="9"/>
      <c r="X225" s="9"/>
      <c r="Y225" s="67"/>
    </row>
    <row r="226" spans="1:25" s="8" customFormat="1" ht="25.5">
      <c r="A226" s="49"/>
      <c r="C226" s="10"/>
      <c r="D226" s="11"/>
      <c r="E226" s="9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9"/>
      <c r="T226" s="9"/>
      <c r="U226" s="9"/>
      <c r="V226" s="9"/>
      <c r="W226" s="9"/>
      <c r="X226" s="9"/>
      <c r="Y226" s="67"/>
    </row>
    <row r="227" spans="1:25" s="8" customFormat="1" ht="25.5">
      <c r="A227" s="49"/>
      <c r="C227" s="10"/>
      <c r="D227" s="11"/>
      <c r="E227" s="9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9"/>
      <c r="T227" s="9"/>
      <c r="U227" s="9"/>
      <c r="V227" s="9"/>
      <c r="W227" s="9"/>
      <c r="X227" s="9"/>
      <c r="Y227" s="67"/>
    </row>
    <row r="228" spans="1:25" s="8" customFormat="1" ht="25.5">
      <c r="A228" s="49"/>
      <c r="C228" s="10"/>
      <c r="D228" s="11"/>
      <c r="E228" s="9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9"/>
      <c r="T228" s="9"/>
      <c r="U228" s="9"/>
      <c r="V228" s="9"/>
      <c r="W228" s="9"/>
      <c r="X228" s="9"/>
      <c r="Y228" s="67"/>
    </row>
    <row r="229" spans="1:25" s="8" customFormat="1" ht="25.5">
      <c r="A229" s="49"/>
      <c r="C229" s="10"/>
      <c r="D229" s="11"/>
      <c r="E229" s="9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9"/>
      <c r="T229" s="9"/>
      <c r="U229" s="9"/>
      <c r="V229" s="9"/>
      <c r="W229" s="9"/>
      <c r="X229" s="9"/>
      <c r="Y229" s="67"/>
    </row>
    <row r="230" spans="1:25" s="8" customFormat="1" ht="25.5">
      <c r="A230" s="49"/>
      <c r="C230" s="10"/>
      <c r="D230" s="11"/>
      <c r="E230" s="9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9"/>
      <c r="T230" s="9"/>
      <c r="U230" s="9"/>
      <c r="V230" s="9"/>
      <c r="W230" s="9"/>
      <c r="X230" s="9"/>
      <c r="Y230" s="67"/>
    </row>
    <row r="231" spans="1:25" s="8" customFormat="1" ht="25.5">
      <c r="A231" s="49"/>
      <c r="C231" s="10"/>
      <c r="D231" s="11"/>
      <c r="E231" s="9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9"/>
      <c r="T231" s="9"/>
      <c r="U231" s="9"/>
      <c r="V231" s="9"/>
      <c r="W231" s="9"/>
      <c r="X231" s="9"/>
      <c r="Y231" s="67"/>
    </row>
    <row r="232" spans="1:25" s="8" customFormat="1" ht="25.5">
      <c r="A232" s="49"/>
      <c r="C232" s="10"/>
      <c r="D232" s="11"/>
      <c r="E232" s="9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9"/>
      <c r="T232" s="9"/>
      <c r="U232" s="9"/>
      <c r="V232" s="9"/>
      <c r="W232" s="9"/>
      <c r="X232" s="9"/>
      <c r="Y232" s="67"/>
    </row>
    <row r="233" spans="1:25" s="8" customFormat="1" ht="25.5">
      <c r="A233" s="49"/>
      <c r="C233" s="10"/>
      <c r="D233" s="11"/>
      <c r="E233" s="9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9"/>
      <c r="T233" s="9"/>
      <c r="U233" s="9"/>
      <c r="V233" s="9"/>
      <c r="W233" s="9"/>
      <c r="X233" s="9"/>
      <c r="Y233" s="67"/>
    </row>
    <row r="234" spans="1:25" s="8" customFormat="1" ht="25.5">
      <c r="A234" s="49"/>
      <c r="C234" s="10"/>
      <c r="D234" s="11"/>
      <c r="E234" s="9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9"/>
      <c r="T234" s="9"/>
      <c r="U234" s="9"/>
      <c r="V234" s="9"/>
      <c r="W234" s="9"/>
      <c r="X234" s="9"/>
      <c r="Y234" s="67"/>
    </row>
    <row r="235" spans="1:25" s="8" customFormat="1" ht="25.5">
      <c r="A235" s="49"/>
      <c r="C235" s="10"/>
      <c r="D235" s="11"/>
      <c r="E235" s="9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9"/>
      <c r="T235" s="9"/>
      <c r="U235" s="9"/>
      <c r="V235" s="9"/>
      <c r="W235" s="9"/>
      <c r="X235" s="9"/>
      <c r="Y235" s="67"/>
    </row>
    <row r="236" spans="1:25" s="8" customFormat="1" ht="25.5">
      <c r="A236" s="49"/>
      <c r="C236" s="10"/>
      <c r="D236" s="11"/>
      <c r="E236" s="9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9"/>
      <c r="T236" s="9"/>
      <c r="U236" s="9"/>
      <c r="V236" s="9"/>
      <c r="W236" s="9"/>
      <c r="X236" s="9"/>
      <c r="Y236" s="67"/>
    </row>
    <row r="237" spans="1:25" s="8" customFormat="1" ht="25.5">
      <c r="A237" s="49"/>
      <c r="C237" s="10"/>
      <c r="D237" s="11"/>
      <c r="E237" s="9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9"/>
      <c r="T237" s="9"/>
      <c r="U237" s="9"/>
      <c r="V237" s="9"/>
      <c r="W237" s="9"/>
      <c r="X237" s="9"/>
      <c r="Y237" s="67"/>
    </row>
    <row r="238" spans="1:25" s="8" customFormat="1" ht="25.5">
      <c r="A238" s="49"/>
      <c r="C238" s="10"/>
      <c r="D238" s="11"/>
      <c r="E238" s="9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9"/>
      <c r="T238" s="9"/>
      <c r="U238" s="9"/>
      <c r="V238" s="9"/>
      <c r="W238" s="9"/>
      <c r="X238" s="9"/>
      <c r="Y238" s="67"/>
    </row>
    <row r="239" spans="1:25" s="8" customFormat="1" ht="25.5">
      <c r="A239" s="49"/>
      <c r="C239" s="10"/>
      <c r="D239" s="11"/>
      <c r="E239" s="9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9"/>
      <c r="T239" s="9"/>
      <c r="U239" s="9"/>
      <c r="V239" s="9"/>
      <c r="W239" s="9"/>
      <c r="X239" s="9"/>
      <c r="Y239" s="67"/>
    </row>
    <row r="240" spans="1:25" s="8" customFormat="1" ht="25.5">
      <c r="A240" s="49"/>
      <c r="C240" s="10"/>
      <c r="D240" s="11"/>
      <c r="E240" s="9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9"/>
      <c r="T240" s="9"/>
      <c r="U240" s="9"/>
      <c r="V240" s="9"/>
      <c r="W240" s="9"/>
      <c r="X240" s="9"/>
      <c r="Y240" s="67"/>
    </row>
    <row r="241" spans="1:25" s="8" customFormat="1" ht="25.5">
      <c r="A241" s="49"/>
      <c r="C241" s="10"/>
      <c r="D241" s="11"/>
      <c r="E241" s="9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9"/>
      <c r="T241" s="9"/>
      <c r="U241" s="9"/>
      <c r="V241" s="9"/>
      <c r="W241" s="9"/>
      <c r="X241" s="9"/>
      <c r="Y241" s="67"/>
    </row>
    <row r="242" spans="1:25" s="8" customFormat="1" ht="25.5">
      <c r="A242" s="49"/>
      <c r="C242" s="10"/>
      <c r="D242" s="11"/>
      <c r="E242" s="9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9"/>
      <c r="T242" s="9"/>
      <c r="U242" s="9"/>
      <c r="V242" s="9"/>
      <c r="W242" s="9"/>
      <c r="X242" s="9"/>
      <c r="Y242" s="67"/>
    </row>
    <row r="243" spans="1:25" s="8" customFormat="1" ht="25.5">
      <c r="A243" s="49"/>
      <c r="C243" s="10"/>
      <c r="D243" s="11"/>
      <c r="E243" s="9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9"/>
      <c r="T243" s="9"/>
      <c r="U243" s="9"/>
      <c r="V243" s="9"/>
      <c r="W243" s="9"/>
      <c r="X243" s="9"/>
      <c r="Y243" s="67"/>
    </row>
    <row r="244" spans="1:25" s="8" customFormat="1" ht="25.5">
      <c r="A244" s="49"/>
      <c r="C244" s="10"/>
      <c r="D244" s="11"/>
      <c r="E244" s="9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9"/>
      <c r="T244" s="9"/>
      <c r="U244" s="9"/>
      <c r="V244" s="9"/>
      <c r="W244" s="9"/>
      <c r="X244" s="9"/>
      <c r="Y244" s="67"/>
    </row>
    <row r="245" spans="1:25" s="8" customFormat="1" ht="25.5">
      <c r="A245" s="49"/>
      <c r="C245" s="10"/>
      <c r="D245" s="11"/>
      <c r="E245" s="9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9"/>
      <c r="T245" s="9"/>
      <c r="U245" s="9"/>
      <c r="V245" s="9"/>
      <c r="W245" s="9"/>
      <c r="X245" s="9"/>
      <c r="Y245" s="67"/>
    </row>
    <row r="246" spans="1:25" s="8" customFormat="1" ht="25.5">
      <c r="A246" s="49"/>
      <c r="C246" s="10"/>
      <c r="D246" s="11"/>
      <c r="E246" s="9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9"/>
      <c r="T246" s="9"/>
      <c r="U246" s="9"/>
      <c r="V246" s="9"/>
      <c r="W246" s="9"/>
      <c r="X246" s="9"/>
      <c r="Y246" s="67"/>
    </row>
    <row r="247" spans="1:25" s="8" customFormat="1" ht="25.5">
      <c r="A247" s="49"/>
      <c r="C247" s="10"/>
      <c r="D247" s="11"/>
      <c r="E247" s="9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9"/>
      <c r="T247" s="9"/>
      <c r="U247" s="9"/>
      <c r="V247" s="9"/>
      <c r="W247" s="9"/>
      <c r="X247" s="9"/>
      <c r="Y247" s="67"/>
    </row>
    <row r="248" spans="1:25" s="8" customFormat="1" ht="25.5">
      <c r="A248" s="49"/>
      <c r="C248" s="10"/>
      <c r="D248" s="11"/>
      <c r="E248" s="9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9"/>
      <c r="T248" s="9"/>
      <c r="U248" s="9"/>
      <c r="V248" s="9"/>
      <c r="W248" s="9"/>
      <c r="X248" s="9"/>
      <c r="Y248" s="67"/>
    </row>
    <row r="249" spans="1:25" s="8" customFormat="1" ht="25.5">
      <c r="A249" s="49"/>
      <c r="C249" s="10"/>
      <c r="D249" s="11"/>
      <c r="E249" s="9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9"/>
      <c r="T249" s="9"/>
      <c r="U249" s="9"/>
      <c r="V249" s="9"/>
      <c r="W249" s="9"/>
      <c r="X249" s="9"/>
      <c r="Y249" s="67"/>
    </row>
    <row r="250" spans="1:25" s="8" customFormat="1" ht="25.5">
      <c r="A250" s="49"/>
      <c r="C250" s="10"/>
      <c r="D250" s="11"/>
      <c r="E250" s="9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9"/>
      <c r="T250" s="9"/>
      <c r="U250" s="9"/>
      <c r="V250" s="9"/>
      <c r="W250" s="9"/>
      <c r="X250" s="9"/>
      <c r="Y250" s="67"/>
    </row>
    <row r="251" spans="1:25" s="8" customFormat="1" ht="25.5">
      <c r="A251" s="49"/>
      <c r="C251" s="10"/>
      <c r="D251" s="11"/>
      <c r="E251" s="9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9"/>
      <c r="T251" s="9"/>
      <c r="U251" s="9"/>
      <c r="V251" s="9"/>
      <c r="W251" s="9"/>
      <c r="X251" s="9"/>
      <c r="Y251" s="67"/>
    </row>
    <row r="252" spans="1:25" s="8" customFormat="1" ht="25.5">
      <c r="A252" s="49"/>
      <c r="C252" s="10"/>
      <c r="D252" s="11"/>
      <c r="E252" s="9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9"/>
      <c r="T252" s="9"/>
      <c r="U252" s="9"/>
      <c r="V252" s="9"/>
      <c r="W252" s="9"/>
      <c r="X252" s="9"/>
      <c r="Y252" s="67"/>
    </row>
    <row r="253" spans="1:25" s="8" customFormat="1" ht="25.5">
      <c r="A253" s="49"/>
      <c r="C253" s="10"/>
      <c r="D253" s="11"/>
      <c r="E253" s="9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9"/>
      <c r="T253" s="9"/>
      <c r="U253" s="9"/>
      <c r="V253" s="9"/>
      <c r="W253" s="9"/>
      <c r="X253" s="9"/>
      <c r="Y253" s="67"/>
    </row>
    <row r="254" spans="1:25" s="8" customFormat="1" ht="25.5">
      <c r="A254" s="49"/>
      <c r="C254" s="10"/>
      <c r="D254" s="11"/>
      <c r="E254" s="9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9"/>
      <c r="T254" s="9"/>
      <c r="U254" s="9"/>
      <c r="V254" s="9"/>
      <c r="W254" s="9"/>
      <c r="X254" s="9"/>
      <c r="Y254" s="67"/>
    </row>
    <row r="255" spans="1:25" s="8" customFormat="1" ht="25.5">
      <c r="A255" s="49"/>
      <c r="C255" s="10"/>
      <c r="D255" s="11"/>
      <c r="E255" s="9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9"/>
      <c r="T255" s="9"/>
      <c r="U255" s="9"/>
      <c r="V255" s="9"/>
      <c r="W255" s="9"/>
      <c r="X255" s="9"/>
      <c r="Y255" s="67"/>
    </row>
    <row r="256" spans="1:25" s="8" customFormat="1" ht="25.5">
      <c r="A256" s="49"/>
      <c r="C256" s="10"/>
      <c r="D256" s="11"/>
      <c r="E256" s="9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9"/>
      <c r="T256" s="9"/>
      <c r="U256" s="9"/>
      <c r="V256" s="9"/>
      <c r="W256" s="9"/>
      <c r="X256" s="9"/>
      <c r="Y256" s="67"/>
    </row>
    <row r="257" spans="1:25" s="8" customFormat="1" ht="25.5">
      <c r="A257" s="49"/>
      <c r="C257" s="10"/>
      <c r="D257" s="11"/>
      <c r="E257" s="9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9"/>
      <c r="T257" s="9"/>
      <c r="U257" s="9"/>
      <c r="V257" s="9"/>
      <c r="W257" s="9"/>
      <c r="X257" s="9"/>
      <c r="Y257" s="67"/>
    </row>
    <row r="258" spans="1:25" s="8" customFormat="1" ht="25.5">
      <c r="A258" s="49"/>
      <c r="C258" s="10"/>
      <c r="D258" s="11"/>
      <c r="E258" s="9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9"/>
      <c r="T258" s="9"/>
      <c r="U258" s="9"/>
      <c r="V258" s="9"/>
      <c r="W258" s="9"/>
      <c r="X258" s="9"/>
      <c r="Y258" s="67"/>
    </row>
    <row r="259" spans="1:25" s="8" customFormat="1" ht="25.5">
      <c r="A259" s="49"/>
      <c r="C259" s="10"/>
      <c r="D259" s="11"/>
      <c r="E259" s="9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9"/>
      <c r="T259" s="9"/>
      <c r="U259" s="9"/>
      <c r="V259" s="9"/>
      <c r="W259" s="9"/>
      <c r="X259" s="9"/>
      <c r="Y259" s="67"/>
    </row>
    <row r="260" spans="1:25" s="8" customFormat="1" ht="25.5">
      <c r="A260" s="49"/>
      <c r="C260" s="10"/>
      <c r="D260" s="11"/>
      <c r="E260" s="9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9"/>
      <c r="T260" s="9"/>
      <c r="U260" s="9"/>
      <c r="V260" s="9"/>
      <c r="W260" s="9"/>
      <c r="X260" s="9"/>
      <c r="Y260" s="67"/>
    </row>
    <row r="261" spans="1:25" s="8" customFormat="1" ht="25.5">
      <c r="A261" s="49"/>
      <c r="C261" s="10"/>
      <c r="D261" s="11"/>
      <c r="E261" s="9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9"/>
      <c r="T261" s="9"/>
      <c r="U261" s="9"/>
      <c r="V261" s="9"/>
      <c r="W261" s="9"/>
      <c r="X261" s="9"/>
      <c r="Y261" s="67"/>
    </row>
    <row r="262" spans="1:25" s="8" customFormat="1" ht="25.5">
      <c r="A262" s="49"/>
      <c r="C262" s="10"/>
      <c r="D262" s="11"/>
      <c r="E262" s="9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9"/>
      <c r="T262" s="9"/>
      <c r="U262" s="9"/>
      <c r="V262" s="9"/>
      <c r="W262" s="9"/>
      <c r="X262" s="9"/>
      <c r="Y262" s="67"/>
    </row>
    <row r="263" spans="1:25" s="8" customFormat="1" ht="25.5">
      <c r="A263" s="49"/>
      <c r="C263" s="10"/>
      <c r="D263" s="11"/>
      <c r="E263" s="9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9"/>
      <c r="T263" s="9"/>
      <c r="U263" s="9"/>
      <c r="V263" s="9"/>
      <c r="W263" s="9"/>
      <c r="X263" s="9"/>
      <c r="Y263" s="67"/>
    </row>
    <row r="264" spans="1:25" s="8" customFormat="1" ht="25.5">
      <c r="A264" s="49"/>
      <c r="C264" s="10"/>
      <c r="D264" s="11"/>
      <c r="E264" s="9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9"/>
      <c r="T264" s="9"/>
      <c r="U264" s="9"/>
      <c r="V264" s="9"/>
      <c r="W264" s="9"/>
      <c r="X264" s="9"/>
      <c r="Y264" s="67"/>
    </row>
    <row r="265" spans="1:25" s="8" customFormat="1" ht="25.5">
      <c r="A265" s="49"/>
      <c r="C265" s="10"/>
      <c r="D265" s="11"/>
      <c r="E265" s="9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9"/>
      <c r="T265" s="9"/>
      <c r="U265" s="9"/>
      <c r="V265" s="9"/>
      <c r="W265" s="9"/>
      <c r="X265" s="9"/>
      <c r="Y265" s="67"/>
    </row>
    <row r="266" spans="1:25" s="8" customFormat="1" ht="25.5">
      <c r="A266" s="49"/>
      <c r="C266" s="10"/>
      <c r="D266" s="11"/>
      <c r="E266" s="9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9"/>
      <c r="T266" s="9"/>
      <c r="U266" s="9"/>
      <c r="V266" s="9"/>
      <c r="W266" s="9"/>
      <c r="X266" s="9"/>
      <c r="Y266" s="67"/>
    </row>
    <row r="267" spans="1:25" s="8" customFormat="1" ht="25.5">
      <c r="A267" s="49"/>
      <c r="C267" s="10"/>
      <c r="D267" s="11"/>
      <c r="E267" s="9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9"/>
      <c r="T267" s="9"/>
      <c r="U267" s="9"/>
      <c r="V267" s="9"/>
      <c r="W267" s="9"/>
      <c r="X267" s="9"/>
      <c r="Y267" s="67"/>
    </row>
    <row r="268" spans="1:25" s="8" customFormat="1" ht="25.5">
      <c r="A268" s="49"/>
      <c r="C268" s="10"/>
      <c r="D268" s="11"/>
      <c r="E268" s="9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9"/>
      <c r="T268" s="9"/>
      <c r="U268" s="9"/>
      <c r="V268" s="9"/>
      <c r="W268" s="9"/>
      <c r="X268" s="9"/>
      <c r="Y268" s="67"/>
    </row>
    <row r="269" spans="1:25" s="8" customFormat="1" ht="25.5">
      <c r="A269" s="49"/>
      <c r="C269" s="10"/>
      <c r="D269" s="11"/>
      <c r="E269" s="9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9"/>
      <c r="T269" s="9"/>
      <c r="U269" s="9"/>
      <c r="V269" s="9"/>
      <c r="W269" s="9"/>
      <c r="X269" s="9"/>
      <c r="Y269" s="67"/>
    </row>
    <row r="270" spans="1:25" s="8" customFormat="1" ht="25.5">
      <c r="A270" s="49"/>
      <c r="C270" s="10"/>
      <c r="D270" s="11"/>
      <c r="E270" s="9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9"/>
      <c r="T270" s="9"/>
      <c r="U270" s="9"/>
      <c r="V270" s="9"/>
      <c r="W270" s="9"/>
      <c r="X270" s="9"/>
      <c r="Y270" s="67"/>
    </row>
    <row r="271" spans="1:25" s="8" customFormat="1" ht="25.5">
      <c r="A271" s="49"/>
      <c r="C271" s="10"/>
      <c r="D271" s="11"/>
      <c r="E271" s="9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9"/>
      <c r="T271" s="9"/>
      <c r="U271" s="9"/>
      <c r="V271" s="9"/>
      <c r="W271" s="9"/>
      <c r="X271" s="9"/>
      <c r="Y271" s="67"/>
    </row>
    <row r="272" spans="1:25" s="8" customFormat="1" ht="25.5">
      <c r="A272" s="49"/>
      <c r="C272" s="10"/>
      <c r="D272" s="11"/>
      <c r="E272" s="9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9"/>
      <c r="T272" s="9"/>
      <c r="U272" s="9"/>
      <c r="V272" s="9"/>
      <c r="W272" s="9"/>
      <c r="X272" s="9"/>
      <c r="Y272" s="67"/>
    </row>
    <row r="273" spans="1:25" s="8" customFormat="1" ht="25.5">
      <c r="A273" s="49"/>
      <c r="C273" s="10"/>
      <c r="D273" s="11"/>
      <c r="E273" s="9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9"/>
      <c r="T273" s="9"/>
      <c r="U273" s="9"/>
      <c r="V273" s="9"/>
      <c r="W273" s="9"/>
      <c r="X273" s="9"/>
      <c r="Y273" s="67"/>
    </row>
    <row r="274" spans="1:25" s="8" customFormat="1" ht="25.5">
      <c r="A274" s="49"/>
      <c r="C274" s="10"/>
      <c r="D274" s="11"/>
      <c r="E274" s="9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9"/>
      <c r="T274" s="9"/>
      <c r="U274" s="9"/>
      <c r="V274" s="9"/>
      <c r="W274" s="9"/>
      <c r="X274" s="9"/>
      <c r="Y274" s="67"/>
    </row>
    <row r="275" spans="1:25" s="8" customFormat="1" ht="25.5">
      <c r="A275" s="49"/>
      <c r="C275" s="10"/>
      <c r="D275" s="11"/>
      <c r="E275" s="9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9"/>
      <c r="T275" s="9"/>
      <c r="U275" s="9"/>
      <c r="V275" s="9"/>
      <c r="W275" s="9"/>
      <c r="X275" s="9"/>
      <c r="Y275" s="67"/>
    </row>
    <row r="276" spans="1:25" s="8" customFormat="1" ht="25.5">
      <c r="A276" s="49"/>
      <c r="C276" s="10"/>
      <c r="D276" s="11"/>
      <c r="E276" s="9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9"/>
      <c r="T276" s="9"/>
      <c r="U276" s="9"/>
      <c r="V276" s="9"/>
      <c r="W276" s="9"/>
      <c r="X276" s="9"/>
      <c r="Y276" s="67"/>
    </row>
    <row r="277" spans="1:25" s="8" customFormat="1" ht="25.5">
      <c r="A277" s="49"/>
      <c r="C277" s="10"/>
      <c r="D277" s="11"/>
      <c r="E277" s="9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9"/>
      <c r="T277" s="9"/>
      <c r="U277" s="9"/>
      <c r="V277" s="9"/>
      <c r="W277" s="9"/>
      <c r="X277" s="9"/>
      <c r="Y277" s="67"/>
    </row>
    <row r="278" spans="1:25" s="8" customFormat="1" ht="25.5">
      <c r="A278" s="49"/>
      <c r="C278" s="10"/>
      <c r="D278" s="11"/>
      <c r="E278" s="9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9"/>
      <c r="T278" s="9"/>
      <c r="U278" s="9"/>
      <c r="V278" s="9"/>
      <c r="W278" s="9"/>
      <c r="X278" s="9"/>
      <c r="Y278" s="67"/>
    </row>
    <row r="279" spans="1:25" s="8" customFormat="1" ht="25.5">
      <c r="A279" s="49"/>
      <c r="C279" s="10"/>
      <c r="D279" s="11"/>
      <c r="E279" s="9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9"/>
      <c r="T279" s="9"/>
      <c r="U279" s="9"/>
      <c r="V279" s="9"/>
      <c r="W279" s="9"/>
      <c r="X279" s="9"/>
      <c r="Y279" s="67"/>
    </row>
    <row r="280" spans="1:25" s="8" customFormat="1" ht="25.5">
      <c r="A280" s="49"/>
      <c r="C280" s="10"/>
      <c r="D280" s="11"/>
      <c r="E280" s="9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9"/>
      <c r="T280" s="9"/>
      <c r="U280" s="9"/>
      <c r="V280" s="9"/>
      <c r="W280" s="9"/>
      <c r="X280" s="9"/>
      <c r="Y280" s="67"/>
    </row>
    <row r="281" spans="1:25" s="8" customFormat="1" ht="25.5">
      <c r="A281" s="49"/>
      <c r="C281" s="10"/>
      <c r="D281" s="11"/>
      <c r="E281" s="9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9"/>
      <c r="T281" s="9"/>
      <c r="U281" s="9"/>
      <c r="V281" s="9"/>
      <c r="W281" s="9"/>
      <c r="X281" s="9"/>
      <c r="Y281" s="67"/>
    </row>
    <row r="282" spans="1:25" s="8" customFormat="1" ht="25.5">
      <c r="A282" s="49"/>
      <c r="C282" s="10"/>
      <c r="D282" s="11"/>
      <c r="E282" s="9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9"/>
      <c r="T282" s="9"/>
      <c r="U282" s="9"/>
      <c r="V282" s="9"/>
      <c r="W282" s="9"/>
      <c r="X282" s="9"/>
      <c r="Y282" s="67"/>
    </row>
    <row r="283" spans="1:25" s="8" customFormat="1" ht="25.5">
      <c r="A283" s="49"/>
      <c r="C283" s="10"/>
      <c r="D283" s="11"/>
      <c r="E283" s="9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9"/>
      <c r="T283" s="9"/>
      <c r="U283" s="9"/>
      <c r="V283" s="9"/>
      <c r="W283" s="9"/>
      <c r="X283" s="9"/>
      <c r="Y283" s="67"/>
    </row>
    <row r="284" spans="1:25" s="8" customFormat="1" ht="25.5">
      <c r="A284" s="49"/>
      <c r="C284" s="10"/>
      <c r="D284" s="11"/>
      <c r="E284" s="9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9"/>
      <c r="T284" s="9"/>
      <c r="U284" s="9"/>
      <c r="V284" s="9"/>
      <c r="W284" s="9"/>
      <c r="X284" s="9"/>
      <c r="Y284" s="67"/>
    </row>
    <row r="285" spans="1:25" s="8" customFormat="1" ht="25.5">
      <c r="A285" s="49"/>
      <c r="C285" s="10"/>
      <c r="D285" s="11"/>
      <c r="E285" s="9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9"/>
      <c r="T285" s="9"/>
      <c r="U285" s="9"/>
      <c r="V285" s="9"/>
      <c r="W285" s="9"/>
      <c r="X285" s="9"/>
      <c r="Y285" s="67"/>
    </row>
    <row r="286" spans="1:25" s="8" customFormat="1" ht="25.5">
      <c r="A286" s="49"/>
      <c r="C286" s="10"/>
      <c r="D286" s="11"/>
      <c r="E286" s="9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9"/>
      <c r="T286" s="9"/>
      <c r="U286" s="9"/>
      <c r="V286" s="9"/>
      <c r="W286" s="9"/>
      <c r="X286" s="9"/>
      <c r="Y286" s="67"/>
    </row>
    <row r="287" spans="1:25" s="8" customFormat="1" ht="25.5">
      <c r="A287" s="49"/>
      <c r="C287" s="10"/>
      <c r="D287" s="11"/>
      <c r="E287" s="9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9"/>
      <c r="T287" s="9"/>
      <c r="U287" s="9"/>
      <c r="V287" s="9"/>
      <c r="W287" s="9"/>
      <c r="X287" s="9"/>
      <c r="Y287" s="67"/>
    </row>
    <row r="288" spans="1:25" s="8" customFormat="1" ht="25.5">
      <c r="A288" s="49"/>
      <c r="C288" s="10"/>
      <c r="D288" s="11"/>
      <c r="E288" s="9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9"/>
      <c r="T288" s="9"/>
      <c r="U288" s="9"/>
      <c r="V288" s="9"/>
      <c r="W288" s="9"/>
      <c r="X288" s="9"/>
      <c r="Y288" s="67"/>
    </row>
    <row r="289" spans="1:25" s="8" customFormat="1" ht="25.5">
      <c r="A289" s="49"/>
      <c r="C289" s="10"/>
      <c r="D289" s="11"/>
      <c r="E289" s="9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9"/>
      <c r="T289" s="9"/>
      <c r="U289" s="9"/>
      <c r="V289" s="9"/>
      <c r="W289" s="9"/>
      <c r="X289" s="9"/>
      <c r="Y289" s="67"/>
    </row>
    <row r="290" spans="1:25" s="8" customFormat="1" ht="25.5">
      <c r="A290" s="49"/>
      <c r="C290" s="10"/>
      <c r="D290" s="11"/>
      <c r="E290" s="9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9"/>
      <c r="T290" s="9"/>
      <c r="U290" s="9"/>
      <c r="V290" s="9"/>
      <c r="W290" s="9"/>
      <c r="X290" s="9"/>
      <c r="Y290" s="67"/>
    </row>
    <row r="291" spans="1:25" s="8" customFormat="1" ht="25.5">
      <c r="A291" s="49"/>
      <c r="C291" s="10"/>
      <c r="D291" s="11"/>
      <c r="E291" s="9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9"/>
      <c r="T291" s="9"/>
      <c r="U291" s="9"/>
      <c r="V291" s="9"/>
      <c r="W291" s="9"/>
      <c r="X291" s="9"/>
      <c r="Y291" s="67"/>
    </row>
    <row r="292" spans="1:25" s="8" customFormat="1" ht="25.5">
      <c r="A292" s="49"/>
      <c r="C292" s="10"/>
      <c r="D292" s="11"/>
      <c r="E292" s="9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9"/>
      <c r="T292" s="9"/>
      <c r="U292" s="9"/>
      <c r="V292" s="9"/>
      <c r="W292" s="9"/>
      <c r="X292" s="9"/>
      <c r="Y292" s="67"/>
    </row>
    <row r="293" spans="1:25" s="8" customFormat="1" ht="25.5">
      <c r="A293" s="49"/>
      <c r="C293" s="10"/>
      <c r="D293" s="11"/>
      <c r="E293" s="9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9"/>
      <c r="T293" s="9"/>
      <c r="U293" s="9"/>
      <c r="V293" s="9"/>
      <c r="W293" s="9"/>
      <c r="X293" s="9"/>
      <c r="Y293" s="67"/>
    </row>
    <row r="294" spans="1:25" s="8" customFormat="1" ht="25.5">
      <c r="A294" s="49"/>
      <c r="C294" s="10"/>
      <c r="D294" s="11"/>
      <c r="E294" s="9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9"/>
      <c r="T294" s="9"/>
      <c r="U294" s="9"/>
      <c r="V294" s="9"/>
      <c r="W294" s="9"/>
      <c r="X294" s="9"/>
      <c r="Y294" s="67"/>
    </row>
    <row r="295" spans="1:25" s="8" customFormat="1" ht="25.5">
      <c r="A295" s="49"/>
      <c r="C295" s="10"/>
      <c r="D295" s="11"/>
      <c r="E295" s="9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9"/>
      <c r="T295" s="9"/>
      <c r="U295" s="9"/>
      <c r="V295" s="9"/>
      <c r="W295" s="9"/>
      <c r="X295" s="9"/>
      <c r="Y295" s="67"/>
    </row>
    <row r="296" spans="1:25" s="8" customFormat="1" ht="25.5">
      <c r="A296" s="49"/>
      <c r="C296" s="10"/>
      <c r="D296" s="11"/>
      <c r="E296" s="9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9"/>
      <c r="T296" s="9"/>
      <c r="U296" s="9"/>
      <c r="V296" s="9"/>
      <c r="W296" s="9"/>
      <c r="X296" s="9"/>
      <c r="Y296" s="67"/>
    </row>
    <row r="297" spans="1:25" s="8" customFormat="1" ht="25.5">
      <c r="A297" s="49"/>
      <c r="C297" s="10"/>
      <c r="D297" s="11"/>
      <c r="E297" s="9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9"/>
      <c r="T297" s="9"/>
      <c r="U297" s="9"/>
      <c r="V297" s="9"/>
      <c r="W297" s="9"/>
      <c r="X297" s="9"/>
      <c r="Y297" s="67"/>
    </row>
    <row r="298" spans="1:25" s="8" customFormat="1" ht="25.5">
      <c r="A298" s="49"/>
      <c r="C298" s="10"/>
      <c r="D298" s="11"/>
      <c r="E298" s="9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9"/>
      <c r="T298" s="9"/>
      <c r="U298" s="9"/>
      <c r="V298" s="9"/>
      <c r="W298" s="9"/>
      <c r="X298" s="9"/>
      <c r="Y298" s="67"/>
    </row>
    <row r="299" spans="1:25" s="8" customFormat="1" ht="25.5">
      <c r="A299" s="49"/>
      <c r="C299" s="10"/>
      <c r="D299" s="11"/>
      <c r="E299" s="9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9"/>
      <c r="T299" s="9"/>
      <c r="U299" s="9"/>
      <c r="V299" s="9"/>
      <c r="W299" s="9"/>
      <c r="X299" s="9"/>
      <c r="Y299" s="67"/>
    </row>
    <row r="300" spans="1:25" s="8" customFormat="1" ht="25.5">
      <c r="A300" s="49"/>
      <c r="C300" s="10"/>
      <c r="D300" s="11"/>
      <c r="E300" s="9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9"/>
      <c r="T300" s="9"/>
      <c r="U300" s="9"/>
      <c r="V300" s="9"/>
      <c r="W300" s="9"/>
      <c r="X300" s="9"/>
      <c r="Y300" s="67"/>
    </row>
    <row r="301" spans="1:25" s="8" customFormat="1" ht="25.5">
      <c r="A301" s="49"/>
      <c r="C301" s="10"/>
      <c r="D301" s="11"/>
      <c r="E301" s="9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9"/>
      <c r="T301" s="9"/>
      <c r="U301" s="9"/>
      <c r="V301" s="9"/>
      <c r="W301" s="9"/>
      <c r="X301" s="9"/>
      <c r="Y301" s="67"/>
    </row>
    <row r="302" spans="1:25" s="8" customFormat="1" ht="25.5">
      <c r="A302" s="49"/>
      <c r="C302" s="10"/>
      <c r="D302" s="11"/>
      <c r="E302" s="9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9"/>
      <c r="T302" s="9"/>
      <c r="U302" s="9"/>
      <c r="V302" s="9"/>
      <c r="W302" s="9"/>
      <c r="X302" s="9"/>
      <c r="Y302" s="67"/>
    </row>
    <row r="303" spans="1:25" s="8" customFormat="1" ht="25.5">
      <c r="A303" s="49"/>
      <c r="C303" s="10"/>
      <c r="D303" s="11"/>
      <c r="E303" s="9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9"/>
      <c r="T303" s="9"/>
      <c r="U303" s="9"/>
      <c r="V303" s="9"/>
      <c r="W303" s="9"/>
      <c r="X303" s="9"/>
      <c r="Y303" s="67"/>
    </row>
    <row r="304" spans="1:25" s="8" customFormat="1" ht="25.5">
      <c r="A304" s="49"/>
      <c r="C304" s="10"/>
      <c r="D304" s="11"/>
      <c r="E304" s="9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9"/>
      <c r="T304" s="9"/>
      <c r="U304" s="9"/>
      <c r="V304" s="9"/>
      <c r="W304" s="9"/>
      <c r="X304" s="9"/>
      <c r="Y304" s="67"/>
    </row>
    <row r="305" spans="1:25" s="8" customFormat="1" ht="25.5">
      <c r="A305" s="49"/>
      <c r="C305" s="10"/>
      <c r="D305" s="11"/>
      <c r="E305" s="9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9"/>
      <c r="T305" s="9"/>
      <c r="U305" s="9"/>
      <c r="V305" s="9"/>
      <c r="W305" s="9"/>
      <c r="X305" s="9"/>
      <c r="Y305" s="67"/>
    </row>
    <row r="306" spans="1:25" s="8" customFormat="1" ht="25.5">
      <c r="A306" s="49"/>
      <c r="C306" s="10"/>
      <c r="D306" s="11"/>
      <c r="E306" s="9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9"/>
      <c r="T306" s="9"/>
      <c r="U306" s="9"/>
      <c r="V306" s="9"/>
      <c r="W306" s="9"/>
      <c r="X306" s="9"/>
      <c r="Y306" s="67"/>
    </row>
    <row r="307" spans="1:25" s="8" customFormat="1" ht="25.5">
      <c r="A307" s="49"/>
      <c r="C307" s="10"/>
      <c r="D307" s="11"/>
      <c r="E307" s="9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9"/>
      <c r="T307" s="9"/>
      <c r="U307" s="9"/>
      <c r="V307" s="9"/>
      <c r="W307" s="9"/>
      <c r="X307" s="9"/>
      <c r="Y307" s="67"/>
    </row>
    <row r="308" spans="1:25" s="8" customFormat="1" ht="25.5">
      <c r="A308" s="49"/>
      <c r="C308" s="10"/>
      <c r="D308" s="11"/>
      <c r="E308" s="9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9"/>
      <c r="T308" s="9"/>
      <c r="U308" s="9"/>
      <c r="V308" s="9"/>
      <c r="W308" s="9"/>
      <c r="X308" s="9"/>
      <c r="Y308" s="67"/>
    </row>
    <row r="309" spans="19:24" ht="25.5">
      <c r="S309" s="45"/>
      <c r="T309" s="45"/>
      <c r="U309" s="45"/>
      <c r="V309" s="45"/>
      <c r="W309" s="45"/>
      <c r="X309" s="45"/>
    </row>
    <row r="310" spans="19:24" ht="25.5">
      <c r="S310" s="45"/>
      <c r="T310" s="45"/>
      <c r="U310" s="45"/>
      <c r="V310" s="45"/>
      <c r="W310" s="45"/>
      <c r="X310" s="45"/>
    </row>
    <row r="311" spans="19:24" ht="25.5">
      <c r="S311" s="45"/>
      <c r="T311" s="45"/>
      <c r="U311" s="45"/>
      <c r="V311" s="45"/>
      <c r="W311" s="45"/>
      <c r="X311" s="45"/>
    </row>
    <row r="312" spans="19:24" ht="25.5">
      <c r="S312" s="45"/>
      <c r="T312" s="45"/>
      <c r="U312" s="45"/>
      <c r="V312" s="45"/>
      <c r="W312" s="45"/>
      <c r="X312" s="45"/>
    </row>
    <row r="313" spans="19:24" ht="25.5">
      <c r="S313" s="45"/>
      <c r="T313" s="45"/>
      <c r="U313" s="45"/>
      <c r="V313" s="45"/>
      <c r="W313" s="45"/>
      <c r="X313" s="45"/>
    </row>
    <row r="314" spans="19:24" ht="25.5">
      <c r="S314" s="45"/>
      <c r="T314" s="45"/>
      <c r="U314" s="45"/>
      <c r="V314" s="45"/>
      <c r="W314" s="45"/>
      <c r="X314" s="45"/>
    </row>
    <row r="315" spans="19:24" ht="25.5">
      <c r="S315" s="45"/>
      <c r="T315" s="45"/>
      <c r="U315" s="45"/>
      <c r="V315" s="45"/>
      <c r="W315" s="45"/>
      <c r="X315" s="45"/>
    </row>
    <row r="316" spans="19:24" ht="25.5">
      <c r="S316" s="45"/>
      <c r="T316" s="45"/>
      <c r="U316" s="45"/>
      <c r="V316" s="45"/>
      <c r="W316" s="45"/>
      <c r="X316" s="45"/>
    </row>
    <row r="317" spans="19:24" ht="25.5">
      <c r="S317" s="45"/>
      <c r="T317" s="45"/>
      <c r="U317" s="45"/>
      <c r="V317" s="45"/>
      <c r="W317" s="45"/>
      <c r="X317" s="45"/>
    </row>
    <row r="318" spans="19:24" ht="25.5">
      <c r="S318" s="45"/>
      <c r="T318" s="45"/>
      <c r="U318" s="45"/>
      <c r="V318" s="45"/>
      <c r="W318" s="45"/>
      <c r="X318" s="45"/>
    </row>
    <row r="319" spans="19:24" ht="25.5">
      <c r="S319" s="45"/>
      <c r="T319" s="45"/>
      <c r="U319" s="45"/>
      <c r="V319" s="45"/>
      <c r="W319" s="45"/>
      <c r="X319" s="45"/>
    </row>
    <row r="320" spans="19:24" ht="25.5">
      <c r="S320" s="45"/>
      <c r="T320" s="45"/>
      <c r="U320" s="45"/>
      <c r="V320" s="45"/>
      <c r="W320" s="45"/>
      <c r="X320" s="45"/>
    </row>
    <row r="321" spans="19:24" ht="25.5">
      <c r="S321" s="45"/>
      <c r="T321" s="45"/>
      <c r="U321" s="45"/>
      <c r="V321" s="45"/>
      <c r="W321" s="45"/>
      <c r="X321" s="45"/>
    </row>
    <row r="322" spans="19:24" ht="25.5">
      <c r="S322" s="45"/>
      <c r="T322" s="45"/>
      <c r="U322" s="45"/>
      <c r="V322" s="45"/>
      <c r="W322" s="45"/>
      <c r="X322" s="45"/>
    </row>
    <row r="323" spans="19:24" ht="25.5">
      <c r="S323" s="45"/>
      <c r="T323" s="45"/>
      <c r="U323" s="45"/>
      <c r="V323" s="45"/>
      <c r="W323" s="45"/>
      <c r="X323" s="45"/>
    </row>
    <row r="324" spans="19:24" ht="25.5">
      <c r="S324" s="45"/>
      <c r="T324" s="45"/>
      <c r="U324" s="45"/>
      <c r="V324" s="45"/>
      <c r="W324" s="45"/>
      <c r="X324" s="45"/>
    </row>
    <row r="325" spans="19:24" ht="25.5">
      <c r="S325" s="45"/>
      <c r="T325" s="45"/>
      <c r="U325" s="45"/>
      <c r="V325" s="45"/>
      <c r="W325" s="45"/>
      <c r="X325" s="45"/>
    </row>
    <row r="326" spans="19:24" ht="25.5">
      <c r="S326" s="45"/>
      <c r="T326" s="45"/>
      <c r="U326" s="45"/>
      <c r="V326" s="45"/>
      <c r="W326" s="45"/>
      <c r="X326" s="45"/>
    </row>
    <row r="327" spans="19:24" ht="25.5">
      <c r="S327" s="45"/>
      <c r="T327" s="45"/>
      <c r="U327" s="45"/>
      <c r="V327" s="45"/>
      <c r="W327" s="45"/>
      <c r="X327" s="45"/>
    </row>
    <row r="328" spans="19:24" ht="25.5">
      <c r="S328" s="45"/>
      <c r="T328" s="45"/>
      <c r="U328" s="45"/>
      <c r="V328" s="45"/>
      <c r="W328" s="45"/>
      <c r="X328" s="45"/>
    </row>
    <row r="329" spans="19:24" ht="25.5">
      <c r="S329" s="45"/>
      <c r="T329" s="45"/>
      <c r="U329" s="45"/>
      <c r="V329" s="45"/>
      <c r="W329" s="45"/>
      <c r="X329" s="45"/>
    </row>
    <row r="330" spans="19:24" ht="25.5">
      <c r="S330" s="45"/>
      <c r="T330" s="45"/>
      <c r="U330" s="45"/>
      <c r="V330" s="45"/>
      <c r="W330" s="45"/>
      <c r="X330" s="45"/>
    </row>
    <row r="331" spans="19:24" ht="25.5">
      <c r="S331" s="45"/>
      <c r="T331" s="45"/>
      <c r="U331" s="45"/>
      <c r="V331" s="45"/>
      <c r="W331" s="45"/>
      <c r="X331" s="45"/>
    </row>
    <row r="332" spans="19:24" ht="25.5">
      <c r="S332" s="45"/>
      <c r="T332" s="45"/>
      <c r="U332" s="45"/>
      <c r="V332" s="45"/>
      <c r="W332" s="45"/>
      <c r="X332" s="45"/>
    </row>
    <row r="333" spans="19:24" ht="25.5">
      <c r="S333" s="45"/>
      <c r="T333" s="45"/>
      <c r="U333" s="45"/>
      <c r="V333" s="45"/>
      <c r="W333" s="45"/>
      <c r="X333" s="45"/>
    </row>
    <row r="334" spans="19:24" ht="25.5">
      <c r="S334" s="45"/>
      <c r="T334" s="45"/>
      <c r="U334" s="45"/>
      <c r="V334" s="45"/>
      <c r="W334" s="45"/>
      <c r="X334" s="45"/>
    </row>
    <row r="335" spans="19:24" ht="25.5">
      <c r="S335" s="45"/>
      <c r="T335" s="45"/>
      <c r="U335" s="45"/>
      <c r="V335" s="45"/>
      <c r="W335" s="45"/>
      <c r="X335" s="45"/>
    </row>
    <row r="336" spans="19:24" ht="25.5">
      <c r="S336" s="45"/>
      <c r="T336" s="45"/>
      <c r="U336" s="45"/>
      <c r="V336" s="45"/>
      <c r="W336" s="45"/>
      <c r="X336" s="45"/>
    </row>
    <row r="337" spans="19:24" ht="25.5">
      <c r="S337" s="45"/>
      <c r="T337" s="45"/>
      <c r="U337" s="45"/>
      <c r="V337" s="45"/>
      <c r="W337" s="45"/>
      <c r="X337" s="45"/>
    </row>
    <row r="338" spans="19:24" ht="25.5">
      <c r="S338" s="45"/>
      <c r="T338" s="45"/>
      <c r="U338" s="45"/>
      <c r="V338" s="45"/>
      <c r="W338" s="45"/>
      <c r="X338" s="45"/>
    </row>
    <row r="339" spans="19:24" ht="25.5">
      <c r="S339" s="45"/>
      <c r="T339" s="45"/>
      <c r="U339" s="45"/>
      <c r="V339" s="45"/>
      <c r="W339" s="45"/>
      <c r="X339" s="45"/>
    </row>
    <row r="340" spans="19:24" ht="25.5">
      <c r="S340" s="45"/>
      <c r="T340" s="45"/>
      <c r="U340" s="45"/>
      <c r="V340" s="45"/>
      <c r="W340" s="45"/>
      <c r="X340" s="45"/>
    </row>
    <row r="341" spans="19:24" ht="25.5">
      <c r="S341" s="45"/>
      <c r="T341" s="45"/>
      <c r="U341" s="45"/>
      <c r="V341" s="45"/>
      <c r="W341" s="45"/>
      <c r="X341" s="45"/>
    </row>
    <row r="342" spans="19:24" ht="25.5">
      <c r="S342" s="45"/>
      <c r="T342" s="45"/>
      <c r="U342" s="45"/>
      <c r="V342" s="45"/>
      <c r="W342" s="45"/>
      <c r="X342" s="45"/>
    </row>
    <row r="343" spans="19:24" ht="25.5">
      <c r="S343" s="45"/>
      <c r="T343" s="45"/>
      <c r="U343" s="45"/>
      <c r="V343" s="45"/>
      <c r="W343" s="45"/>
      <c r="X343" s="45"/>
    </row>
    <row r="344" spans="19:24" ht="25.5">
      <c r="S344" s="45"/>
      <c r="T344" s="45"/>
      <c r="U344" s="45"/>
      <c r="V344" s="45"/>
      <c r="W344" s="45"/>
      <c r="X344" s="45"/>
    </row>
    <row r="345" spans="19:24" ht="25.5">
      <c r="S345" s="45"/>
      <c r="T345" s="45"/>
      <c r="U345" s="45"/>
      <c r="V345" s="45"/>
      <c r="W345" s="45"/>
      <c r="X345" s="45"/>
    </row>
    <row r="346" spans="19:24" ht="25.5">
      <c r="S346" s="45"/>
      <c r="T346" s="45"/>
      <c r="U346" s="45"/>
      <c r="V346" s="45"/>
      <c r="W346" s="45"/>
      <c r="X346" s="45"/>
    </row>
    <row r="347" spans="19:24" ht="25.5">
      <c r="S347" s="45"/>
      <c r="T347" s="45"/>
      <c r="U347" s="45"/>
      <c r="V347" s="45"/>
      <c r="W347" s="45"/>
      <c r="X347" s="45"/>
    </row>
    <row r="348" spans="19:24" ht="25.5">
      <c r="S348" s="45"/>
      <c r="T348" s="45"/>
      <c r="U348" s="45"/>
      <c r="V348" s="45"/>
      <c r="W348" s="45"/>
      <c r="X348" s="45"/>
    </row>
    <row r="349" spans="19:24" ht="25.5">
      <c r="S349" s="45"/>
      <c r="T349" s="45"/>
      <c r="U349" s="45"/>
      <c r="V349" s="45"/>
      <c r="W349" s="45"/>
      <c r="X349" s="45"/>
    </row>
    <row r="350" spans="19:24" ht="25.5">
      <c r="S350" s="45"/>
      <c r="T350" s="45"/>
      <c r="U350" s="45"/>
      <c r="V350" s="45"/>
      <c r="W350" s="45"/>
      <c r="X350" s="45"/>
    </row>
    <row r="351" spans="19:24" ht="25.5">
      <c r="S351" s="45"/>
      <c r="T351" s="45"/>
      <c r="U351" s="45"/>
      <c r="V351" s="45"/>
      <c r="W351" s="45"/>
      <c r="X351" s="45"/>
    </row>
    <row r="352" spans="19:24" ht="25.5">
      <c r="S352" s="45"/>
      <c r="T352" s="45"/>
      <c r="U352" s="45"/>
      <c r="V352" s="45"/>
      <c r="W352" s="45"/>
      <c r="X352" s="45"/>
    </row>
    <row r="353" spans="19:24" ht="25.5">
      <c r="S353" s="45"/>
      <c r="T353" s="45"/>
      <c r="U353" s="45"/>
      <c r="V353" s="45"/>
      <c r="W353" s="45"/>
      <c r="X353" s="45"/>
    </row>
    <row r="354" spans="19:24" ht="25.5">
      <c r="S354" s="45"/>
      <c r="T354" s="45"/>
      <c r="U354" s="45"/>
      <c r="V354" s="45"/>
      <c r="W354" s="45"/>
      <c r="X354" s="45"/>
    </row>
    <row r="355" spans="19:24" ht="25.5">
      <c r="S355" s="45"/>
      <c r="T355" s="45"/>
      <c r="U355" s="45"/>
      <c r="V355" s="45"/>
      <c r="W355" s="45"/>
      <c r="X355" s="45"/>
    </row>
    <row r="356" spans="19:24" ht="25.5">
      <c r="S356" s="45"/>
      <c r="T356" s="45"/>
      <c r="U356" s="45"/>
      <c r="V356" s="45"/>
      <c r="W356" s="45"/>
      <c r="X356" s="45"/>
    </row>
  </sheetData>
  <mergeCells count="7">
    <mergeCell ref="S15:U15"/>
    <mergeCell ref="S21:U21"/>
    <mergeCell ref="A3:U3"/>
    <mergeCell ref="A1:U1"/>
    <mergeCell ref="A4:U4"/>
    <mergeCell ref="S9:U9"/>
    <mergeCell ref="A6:U6"/>
  </mergeCells>
  <printOptions horizontalCentered="1"/>
  <pageMargins left="0" right="0" top="0" bottom="0" header="0" footer="0"/>
  <pageSetup horizontalDpi="300" verticalDpi="300" orientation="portrait" paperSize="9" scale="45" r:id="rId2"/>
  <rowBreaks count="1" manualBreakCount="1">
    <brk id="81" max="2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2:P179"/>
  <sheetViews>
    <sheetView showGridLines="0" zoomScale="95" zoomScaleNormal="95" workbookViewId="0" topLeftCell="A51">
      <selection activeCell="D53" sqref="D53"/>
    </sheetView>
  </sheetViews>
  <sheetFormatPr defaultColWidth="11.421875" defaultRowHeight="12.75"/>
  <cols>
    <col min="1" max="1" width="3.8515625" style="81" customWidth="1"/>
    <col min="2" max="2" width="14.421875" style="140" customWidth="1"/>
    <col min="3" max="3" width="15.57421875" style="140" bestFit="1" customWidth="1"/>
    <col min="4" max="4" width="6.421875" style="81" bestFit="1" customWidth="1"/>
    <col min="5" max="5" width="9.00390625" style="81" bestFit="1" customWidth="1"/>
    <col min="6" max="11" width="7.7109375" style="81" customWidth="1"/>
    <col min="12" max="12" width="10.28125" style="81" bestFit="1" customWidth="1"/>
    <col min="13" max="13" width="12.00390625" style="81" bestFit="1" customWidth="1"/>
    <col min="14" max="14" width="11.57421875" style="83" bestFit="1" customWidth="1"/>
    <col min="15" max="15" width="10.28125" style="84" bestFit="1" customWidth="1"/>
    <col min="16" max="16" width="7.57421875" style="81" bestFit="1" customWidth="1"/>
    <col min="17" max="23" width="3.7109375" style="82" customWidth="1"/>
    <col min="24" max="16384" width="11.421875" style="82" customWidth="1"/>
  </cols>
  <sheetData>
    <row r="2" spans="1:16" s="136" customFormat="1" ht="25.5">
      <c r="A2" s="135"/>
      <c r="B2" s="40" t="s">
        <v>170</v>
      </c>
      <c r="C2" s="140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7"/>
      <c r="O2" s="138"/>
      <c r="P2" s="135"/>
    </row>
    <row r="4" spans="1:16" s="118" customFormat="1" ht="25.5">
      <c r="A4" s="130"/>
      <c r="B4" s="40" t="s">
        <v>113</v>
      </c>
      <c r="D4" s="131"/>
      <c r="E4" s="130">
        <f>IF(F10="","",COUNT(F10:K10))</f>
        <v>2</v>
      </c>
      <c r="F4" s="131" t="str">
        <f>IF(E4=1,"punktspiel","Punktspielen")</f>
        <v>Punktspielen</v>
      </c>
      <c r="G4" s="130"/>
      <c r="H4" s="130"/>
      <c r="I4" s="130"/>
      <c r="J4" s="130"/>
      <c r="K4" s="130"/>
      <c r="L4" s="130"/>
      <c r="M4" s="130"/>
      <c r="N4" s="132"/>
      <c r="O4" s="133"/>
      <c r="P4" s="130"/>
    </row>
    <row r="5" spans="1:16" s="98" customFormat="1" ht="15.75" customHeight="1">
      <c r="A5" s="97"/>
      <c r="B5" s="141"/>
      <c r="C5" s="141"/>
      <c r="D5" s="97"/>
      <c r="E5" s="97"/>
      <c r="F5" s="97" t="s">
        <v>83</v>
      </c>
      <c r="G5" s="97" t="s">
        <v>84</v>
      </c>
      <c r="H5" s="97" t="s">
        <v>85</v>
      </c>
      <c r="I5" s="97" t="s">
        <v>86</v>
      </c>
      <c r="J5" s="97" t="s">
        <v>87</v>
      </c>
      <c r="K5" s="97" t="s">
        <v>88</v>
      </c>
      <c r="L5" s="97"/>
      <c r="M5" s="97"/>
      <c r="N5" s="83"/>
      <c r="O5" s="122"/>
      <c r="P5" s="97"/>
    </row>
    <row r="6" spans="1:16" s="123" customFormat="1" ht="15.75" customHeight="1">
      <c r="A6" s="119"/>
      <c r="B6" s="139"/>
      <c r="C6" s="139"/>
      <c r="D6" s="119"/>
      <c r="E6" s="119"/>
      <c r="F6" s="119" t="s">
        <v>9</v>
      </c>
      <c r="G6" s="119" t="s">
        <v>173</v>
      </c>
      <c r="H6" s="119" t="s">
        <v>19</v>
      </c>
      <c r="I6" s="119" t="s">
        <v>8</v>
      </c>
      <c r="J6" s="119" t="s">
        <v>180</v>
      </c>
      <c r="K6" s="120" t="s">
        <v>62</v>
      </c>
      <c r="L6" s="119"/>
      <c r="M6" s="119"/>
      <c r="N6" s="85"/>
      <c r="O6" s="124"/>
      <c r="P6" s="119"/>
    </row>
    <row r="7" spans="1:16" s="125" customFormat="1" ht="15.75" customHeight="1">
      <c r="A7" s="86"/>
      <c r="B7" s="142"/>
      <c r="C7" s="142"/>
      <c r="D7" s="86"/>
      <c r="E7" s="86"/>
      <c r="F7" s="126" t="s">
        <v>114</v>
      </c>
      <c r="G7" s="126" t="s">
        <v>115</v>
      </c>
      <c r="H7" s="126" t="s">
        <v>116</v>
      </c>
      <c r="I7" s="126" t="s">
        <v>117</v>
      </c>
      <c r="J7" s="126" t="s">
        <v>118</v>
      </c>
      <c r="K7" s="127" t="s">
        <v>119</v>
      </c>
      <c r="L7" s="86"/>
      <c r="M7" s="86"/>
      <c r="N7" s="86"/>
      <c r="O7" s="86"/>
      <c r="P7" s="86"/>
    </row>
    <row r="8" spans="1:16" s="121" customFormat="1" ht="15.75" customHeight="1">
      <c r="A8" s="128"/>
      <c r="B8" s="139"/>
      <c r="C8" s="139"/>
      <c r="D8" s="128"/>
      <c r="E8" s="128"/>
      <c r="F8" s="241" t="s">
        <v>120</v>
      </c>
      <c r="G8" s="242"/>
      <c r="H8" s="242"/>
      <c r="I8" s="242"/>
      <c r="J8" s="242"/>
      <c r="K8" s="243"/>
      <c r="L8" s="128"/>
      <c r="M8" s="128"/>
      <c r="N8" s="88"/>
      <c r="O8" s="129"/>
      <c r="P8" s="128"/>
    </row>
    <row r="9" spans="1:16" s="139" customFormat="1" ht="15.75" customHeight="1">
      <c r="A9" s="208" t="s">
        <v>25</v>
      </c>
      <c r="B9" s="143" t="s">
        <v>26</v>
      </c>
      <c r="C9" s="143" t="s">
        <v>121</v>
      </c>
      <c r="D9" s="208" t="s">
        <v>101</v>
      </c>
      <c r="E9" s="232" t="s">
        <v>22</v>
      </c>
      <c r="F9" s="206">
        <v>4</v>
      </c>
      <c r="G9" s="207">
        <v>4</v>
      </c>
      <c r="H9" s="207">
        <v>4</v>
      </c>
      <c r="I9" s="207">
        <v>4</v>
      </c>
      <c r="J9" s="207">
        <v>4</v>
      </c>
      <c r="K9" s="207">
        <v>4</v>
      </c>
      <c r="L9" s="209" t="s">
        <v>0</v>
      </c>
      <c r="M9" s="208" t="s">
        <v>110</v>
      </c>
      <c r="N9" s="210" t="s">
        <v>112</v>
      </c>
      <c r="O9" s="211" t="s">
        <v>1</v>
      </c>
      <c r="P9" s="208" t="s">
        <v>111</v>
      </c>
    </row>
    <row r="10" spans="1:16" s="76" customFormat="1" ht="21.75" customHeight="1">
      <c r="A10" s="91" t="s">
        <v>83</v>
      </c>
      <c r="B10" s="225" t="s">
        <v>137</v>
      </c>
      <c r="C10" s="225" t="s">
        <v>212</v>
      </c>
      <c r="D10" s="92" t="s">
        <v>68</v>
      </c>
      <c r="E10" s="92" t="s">
        <v>62</v>
      </c>
      <c r="F10" s="152">
        <v>107</v>
      </c>
      <c r="G10" s="153">
        <v>125</v>
      </c>
      <c r="H10" s="154"/>
      <c r="I10" s="154"/>
      <c r="J10" s="154"/>
      <c r="K10" s="154"/>
      <c r="L10" s="154">
        <f aca="true" t="shared" si="0" ref="L10:L19">IF(SUM(F10:K10)=0,"",SUM(F10:K10))</f>
        <v>232</v>
      </c>
      <c r="M10" s="154">
        <f aca="true" t="shared" si="1" ref="M10:M19">IF(COUNT(F10:K10)=1,"",IF(COUNT(F10:K10)=E$4-1,"",MAX(F10:K10)))</f>
        <v>125</v>
      </c>
      <c r="N10" s="155">
        <f>IF(L10="",L10,L10-M10)</f>
        <v>107</v>
      </c>
      <c r="O10" s="156">
        <f>SUM(N10/8)</f>
        <v>13.375</v>
      </c>
      <c r="P10" s="157">
        <f aca="true" t="shared" si="2" ref="P10:P19">IF(COUNT(F10:K10)&lt;2,"",SUM(MAX(F10:K10)-MIN(F10:K10)))</f>
        <v>18</v>
      </c>
    </row>
    <row r="11" spans="1:16" s="76" customFormat="1" ht="21.75" customHeight="1">
      <c r="A11" s="91" t="s">
        <v>84</v>
      </c>
      <c r="B11" s="226" t="s">
        <v>210</v>
      </c>
      <c r="C11" s="226" t="s">
        <v>211</v>
      </c>
      <c r="D11" s="93" t="s">
        <v>68</v>
      </c>
      <c r="E11" s="93" t="s">
        <v>9</v>
      </c>
      <c r="F11" s="158">
        <v>114</v>
      </c>
      <c r="G11" s="159">
        <v>120</v>
      </c>
      <c r="H11" s="160"/>
      <c r="I11" s="160"/>
      <c r="J11" s="160"/>
      <c r="K11" s="160"/>
      <c r="L11" s="160">
        <f t="shared" si="0"/>
        <v>234</v>
      </c>
      <c r="M11" s="160">
        <f t="shared" si="1"/>
        <v>120</v>
      </c>
      <c r="N11" s="161">
        <f>IF(L11="",L11,L11-M11)</f>
        <v>114</v>
      </c>
      <c r="O11" s="162">
        <f aca="true" t="shared" si="3" ref="O11:O19">SUM(N11/16)</f>
        <v>7.125</v>
      </c>
      <c r="P11" s="163">
        <f t="shared" si="2"/>
        <v>6</v>
      </c>
    </row>
    <row r="12" spans="1:16" s="76" customFormat="1" ht="21.75" customHeight="1">
      <c r="A12" s="91" t="s">
        <v>85</v>
      </c>
      <c r="B12" s="226" t="s">
        <v>122</v>
      </c>
      <c r="C12" s="226" t="s">
        <v>123</v>
      </c>
      <c r="D12" s="93" t="s">
        <v>68</v>
      </c>
      <c r="E12" s="93" t="s">
        <v>9</v>
      </c>
      <c r="F12" s="158">
        <v>119</v>
      </c>
      <c r="G12" s="159">
        <v>123</v>
      </c>
      <c r="H12" s="160"/>
      <c r="I12" s="160"/>
      <c r="J12" s="160"/>
      <c r="K12" s="160"/>
      <c r="L12" s="160">
        <f t="shared" si="0"/>
        <v>242</v>
      </c>
      <c r="M12" s="160">
        <f t="shared" si="1"/>
        <v>123</v>
      </c>
      <c r="N12" s="161">
        <f>IF(L12="",L12,L12)</f>
        <v>242</v>
      </c>
      <c r="O12" s="162">
        <f t="shared" si="3"/>
        <v>15.125</v>
      </c>
      <c r="P12" s="163">
        <f t="shared" si="2"/>
        <v>4</v>
      </c>
    </row>
    <row r="13" spans="1:16" s="76" customFormat="1" ht="21.75" customHeight="1">
      <c r="A13" s="91" t="s">
        <v>86</v>
      </c>
      <c r="B13" s="226" t="s">
        <v>124</v>
      </c>
      <c r="C13" s="226" t="s">
        <v>125</v>
      </c>
      <c r="D13" s="93" t="s">
        <v>68</v>
      </c>
      <c r="E13" s="93" t="s">
        <v>19</v>
      </c>
      <c r="F13" s="158">
        <v>110</v>
      </c>
      <c r="G13" s="159">
        <v>148</v>
      </c>
      <c r="H13" s="160"/>
      <c r="I13" s="160"/>
      <c r="J13" s="160"/>
      <c r="K13" s="160"/>
      <c r="L13" s="160">
        <f t="shared" si="0"/>
        <v>258</v>
      </c>
      <c r="M13" s="160">
        <f t="shared" si="1"/>
        <v>148</v>
      </c>
      <c r="N13" s="161">
        <f>IF(L13="",L13,L13-M13)</f>
        <v>110</v>
      </c>
      <c r="O13" s="162">
        <f t="shared" si="3"/>
        <v>6.875</v>
      </c>
      <c r="P13" s="163">
        <f t="shared" si="2"/>
        <v>38</v>
      </c>
    </row>
    <row r="14" spans="1:16" s="76" customFormat="1" ht="21.75" customHeight="1">
      <c r="A14" s="91" t="s">
        <v>87</v>
      </c>
      <c r="B14" s="226" t="s">
        <v>132</v>
      </c>
      <c r="C14" s="226" t="s">
        <v>133</v>
      </c>
      <c r="D14" s="93" t="s">
        <v>129</v>
      </c>
      <c r="E14" s="93" t="s">
        <v>9</v>
      </c>
      <c r="F14" s="158">
        <v>126</v>
      </c>
      <c r="G14" s="159">
        <v>133</v>
      </c>
      <c r="H14" s="160"/>
      <c r="I14" s="160"/>
      <c r="J14" s="160"/>
      <c r="K14" s="160"/>
      <c r="L14" s="160">
        <f t="shared" si="0"/>
        <v>259</v>
      </c>
      <c r="M14" s="160">
        <f t="shared" si="1"/>
        <v>133</v>
      </c>
      <c r="N14" s="161">
        <f>IF(L14="",L14,L14)</f>
        <v>259</v>
      </c>
      <c r="O14" s="162">
        <f t="shared" si="3"/>
        <v>16.1875</v>
      </c>
      <c r="P14" s="163">
        <f t="shared" si="2"/>
        <v>7</v>
      </c>
    </row>
    <row r="15" spans="1:16" s="76" customFormat="1" ht="21.75" customHeight="1">
      <c r="A15" s="91" t="s">
        <v>88</v>
      </c>
      <c r="B15" s="226" t="s">
        <v>127</v>
      </c>
      <c r="C15" s="226" t="s">
        <v>128</v>
      </c>
      <c r="D15" s="93" t="s">
        <v>129</v>
      </c>
      <c r="E15" s="93" t="s">
        <v>19</v>
      </c>
      <c r="F15" s="158">
        <v>143</v>
      </c>
      <c r="G15" s="159">
        <v>126</v>
      </c>
      <c r="H15" s="160"/>
      <c r="I15" s="160"/>
      <c r="J15" s="160"/>
      <c r="K15" s="160"/>
      <c r="L15" s="160">
        <f t="shared" si="0"/>
        <v>269</v>
      </c>
      <c r="M15" s="160">
        <f t="shared" si="1"/>
        <v>143</v>
      </c>
      <c r="N15" s="161">
        <f>IF(L15="",L15,L15-M15)</f>
        <v>126</v>
      </c>
      <c r="O15" s="162">
        <f t="shared" si="3"/>
        <v>7.875</v>
      </c>
      <c r="P15" s="163">
        <f t="shared" si="2"/>
        <v>17</v>
      </c>
    </row>
    <row r="16" spans="1:16" s="76" customFormat="1" ht="21.75" customHeight="1">
      <c r="A16" s="91" t="s">
        <v>89</v>
      </c>
      <c r="B16" s="226" t="s">
        <v>139</v>
      </c>
      <c r="C16" s="226" t="s">
        <v>217</v>
      </c>
      <c r="D16" s="93" t="s">
        <v>129</v>
      </c>
      <c r="E16" s="93" t="s">
        <v>30</v>
      </c>
      <c r="F16" s="158">
        <v>154</v>
      </c>
      <c r="G16" s="159">
        <v>136</v>
      </c>
      <c r="H16" s="160"/>
      <c r="I16" s="160"/>
      <c r="J16" s="160"/>
      <c r="K16" s="160"/>
      <c r="L16" s="160">
        <f t="shared" si="0"/>
        <v>290</v>
      </c>
      <c r="M16" s="160">
        <f t="shared" si="1"/>
        <v>154</v>
      </c>
      <c r="N16" s="161">
        <f>IF(L16="",L16,L16-M16)</f>
        <v>136</v>
      </c>
      <c r="O16" s="162">
        <f t="shared" si="3"/>
        <v>8.5</v>
      </c>
      <c r="P16" s="163">
        <f t="shared" si="2"/>
        <v>18</v>
      </c>
    </row>
    <row r="17" spans="1:16" s="76" customFormat="1" ht="21.75" customHeight="1">
      <c r="A17" s="91" t="s">
        <v>90</v>
      </c>
      <c r="B17" s="226" t="s">
        <v>130</v>
      </c>
      <c r="C17" s="226" t="s">
        <v>131</v>
      </c>
      <c r="D17" s="93" t="s">
        <v>129</v>
      </c>
      <c r="E17" s="93" t="s">
        <v>19</v>
      </c>
      <c r="F17" s="158">
        <v>144</v>
      </c>
      <c r="G17" s="159">
        <v>162</v>
      </c>
      <c r="H17" s="160"/>
      <c r="I17" s="160"/>
      <c r="J17" s="160"/>
      <c r="K17" s="160"/>
      <c r="L17" s="160">
        <f t="shared" si="0"/>
        <v>306</v>
      </c>
      <c r="M17" s="160">
        <f t="shared" si="1"/>
        <v>162</v>
      </c>
      <c r="N17" s="161">
        <f>IF(L17="",L17,L17-M17)</f>
        <v>144</v>
      </c>
      <c r="O17" s="162">
        <f t="shared" si="3"/>
        <v>9</v>
      </c>
      <c r="P17" s="163">
        <f t="shared" si="2"/>
        <v>18</v>
      </c>
    </row>
    <row r="18" spans="1:16" s="76" customFormat="1" ht="21.75" customHeight="1">
      <c r="A18" s="91" t="s">
        <v>91</v>
      </c>
      <c r="B18" s="226" t="s">
        <v>213</v>
      </c>
      <c r="C18" s="226" t="s">
        <v>214</v>
      </c>
      <c r="D18" s="93" t="s">
        <v>68</v>
      </c>
      <c r="E18" s="93" t="s">
        <v>30</v>
      </c>
      <c r="F18" s="158">
        <v>130</v>
      </c>
      <c r="G18" s="159">
        <v>0</v>
      </c>
      <c r="H18" s="160"/>
      <c r="I18" s="160"/>
      <c r="J18" s="160"/>
      <c r="K18" s="160"/>
      <c r="L18" s="160">
        <f t="shared" si="0"/>
        <v>130</v>
      </c>
      <c r="M18" s="160">
        <f t="shared" si="1"/>
        <v>130</v>
      </c>
      <c r="N18" s="161">
        <f>IF(L18="",L18,L18-M18)</f>
        <v>0</v>
      </c>
      <c r="O18" s="162">
        <f t="shared" si="3"/>
        <v>0</v>
      </c>
      <c r="P18" s="163">
        <f t="shared" si="2"/>
        <v>130</v>
      </c>
    </row>
    <row r="19" spans="1:16" s="76" customFormat="1" ht="21.75" customHeight="1">
      <c r="A19" s="224" t="s">
        <v>92</v>
      </c>
      <c r="B19" s="227" t="s">
        <v>215</v>
      </c>
      <c r="C19" s="227" t="s">
        <v>131</v>
      </c>
      <c r="D19" s="95" t="s">
        <v>216</v>
      </c>
      <c r="E19" s="95" t="s">
        <v>62</v>
      </c>
      <c r="F19" s="164">
        <v>183</v>
      </c>
      <c r="G19" s="165">
        <v>0</v>
      </c>
      <c r="H19" s="166"/>
      <c r="I19" s="166"/>
      <c r="J19" s="166"/>
      <c r="K19" s="166"/>
      <c r="L19" s="166">
        <f t="shared" si="0"/>
        <v>183</v>
      </c>
      <c r="M19" s="160">
        <f t="shared" si="1"/>
        <v>183</v>
      </c>
      <c r="N19" s="161">
        <f>IF(L19="",L19,L19-M19)</f>
        <v>0</v>
      </c>
      <c r="O19" s="162">
        <f t="shared" si="3"/>
        <v>0</v>
      </c>
      <c r="P19" s="163">
        <f t="shared" si="2"/>
        <v>183</v>
      </c>
    </row>
    <row r="20" spans="1:16" s="76" customFormat="1" ht="21.75" customHeight="1">
      <c r="A20" s="90"/>
      <c r="B20" s="146"/>
      <c r="C20" s="146"/>
      <c r="D20" s="90"/>
      <c r="E20" s="90"/>
      <c r="F20" s="169"/>
      <c r="G20" s="170"/>
      <c r="H20" s="171"/>
      <c r="I20" s="171"/>
      <c r="J20" s="171"/>
      <c r="K20" s="171"/>
      <c r="L20" s="171"/>
      <c r="M20" s="171"/>
      <c r="N20" s="172"/>
      <c r="O20" s="173"/>
      <c r="P20" s="169"/>
    </row>
    <row r="21" spans="1:16" s="4" customFormat="1" ht="21.75" customHeight="1">
      <c r="A21" s="96"/>
      <c r="B21" s="4" t="s">
        <v>134</v>
      </c>
      <c r="C21" s="147"/>
      <c r="D21" s="1"/>
      <c r="E21" s="1"/>
      <c r="F21" s="174"/>
      <c r="G21" s="175"/>
      <c r="H21" s="176"/>
      <c r="I21" s="176"/>
      <c r="J21" s="176"/>
      <c r="K21" s="176"/>
      <c r="L21" s="176"/>
      <c r="M21" s="176"/>
      <c r="N21" s="177"/>
      <c r="O21" s="178"/>
      <c r="P21" s="174"/>
    </row>
    <row r="22" spans="1:16" s="76" customFormat="1" ht="21.75" customHeight="1">
      <c r="A22" s="91" t="s">
        <v>83</v>
      </c>
      <c r="B22" s="144"/>
      <c r="C22" s="144"/>
      <c r="D22" s="92"/>
      <c r="E22" s="92"/>
      <c r="F22" s="152"/>
      <c r="G22" s="153"/>
      <c r="H22" s="154"/>
      <c r="I22" s="154"/>
      <c r="J22" s="154"/>
      <c r="K22" s="154"/>
      <c r="L22" s="154"/>
      <c r="M22" s="154"/>
      <c r="N22" s="155">
        <f>IF(L22="",L22,L22)</f>
        <v>0</v>
      </c>
      <c r="O22" s="156">
        <f>SUM(N22/16)</f>
        <v>0</v>
      </c>
      <c r="P22" s="157">
        <f>IF(COUNT(F22:K22)&lt;2,"",SUM(MAX(F22:K22)-MIN(F22:K22)))</f>
      </c>
    </row>
    <row r="23" spans="1:16" s="76" customFormat="1" ht="21.75" customHeight="1">
      <c r="A23" s="94" t="s">
        <v>84</v>
      </c>
      <c r="B23" s="145"/>
      <c r="C23" s="145"/>
      <c r="D23" s="95"/>
      <c r="E23" s="95"/>
      <c r="F23" s="164"/>
      <c r="G23" s="165"/>
      <c r="H23" s="166"/>
      <c r="I23" s="166"/>
      <c r="J23" s="166"/>
      <c r="K23" s="166"/>
      <c r="L23" s="166"/>
      <c r="M23" s="166"/>
      <c r="N23" s="167">
        <f>SUM(L23)</f>
        <v>0</v>
      </c>
      <c r="O23" s="168"/>
      <c r="P23" s="220">
        <f>IF(COUNT(F23,G23,H23,I23,J23,K23)&lt;2,"",SUM(MAX(F23,G23,H23,I23,J23,K23)-MIN(F23,G23,H23,I23,J23,K23)))</f>
      </c>
    </row>
    <row r="24" spans="1:16" s="76" customFormat="1" ht="21.75" customHeight="1">
      <c r="A24" s="90"/>
      <c r="B24" s="146"/>
      <c r="C24" s="146"/>
      <c r="D24" s="90"/>
      <c r="E24" s="90"/>
      <c r="F24" s="169"/>
      <c r="G24" s="170"/>
      <c r="H24" s="171"/>
      <c r="I24" s="171"/>
      <c r="J24" s="171"/>
      <c r="K24" s="171"/>
      <c r="L24" s="171"/>
      <c r="M24" s="171"/>
      <c r="N24" s="172"/>
      <c r="O24" s="173"/>
      <c r="P24" s="169"/>
    </row>
    <row r="25" spans="1:16" s="78" customFormat="1" ht="21.75" customHeight="1">
      <c r="A25" s="77"/>
      <c r="B25" s="40" t="s">
        <v>168</v>
      </c>
      <c r="C25" s="139"/>
      <c r="D25" s="79"/>
      <c r="E25" s="77"/>
      <c r="F25" s="79"/>
      <c r="G25" s="77"/>
      <c r="H25" s="77"/>
      <c r="I25" s="77"/>
      <c r="J25" s="77"/>
      <c r="K25" s="77"/>
      <c r="L25" s="77"/>
      <c r="M25" s="77"/>
      <c r="N25" s="99"/>
      <c r="O25" s="80"/>
      <c r="P25" s="77"/>
    </row>
    <row r="26" spans="1:16" s="76" customFormat="1" ht="21.75" customHeight="1">
      <c r="A26" s="87"/>
      <c r="B26" s="147"/>
      <c r="C26" s="147"/>
      <c r="D26" s="87"/>
      <c r="E26" s="87"/>
      <c r="F26" s="244"/>
      <c r="G26" s="244"/>
      <c r="H26" s="244"/>
      <c r="I26" s="244"/>
      <c r="J26" s="244"/>
      <c r="K26" s="244"/>
      <c r="L26" s="87"/>
      <c r="M26" s="87"/>
      <c r="N26" s="100"/>
      <c r="O26" s="89"/>
      <c r="P26" s="87"/>
    </row>
    <row r="27" spans="1:16" s="139" customFormat="1" ht="16.5">
      <c r="A27" s="208" t="s">
        <v>25</v>
      </c>
      <c r="B27" s="143" t="s">
        <v>26</v>
      </c>
      <c r="C27" s="143" t="s">
        <v>121</v>
      </c>
      <c r="D27" s="208" t="s">
        <v>101</v>
      </c>
      <c r="E27" s="208" t="s">
        <v>22</v>
      </c>
      <c r="F27" s="212" t="s">
        <v>9</v>
      </c>
      <c r="G27" s="212" t="s">
        <v>173</v>
      </c>
      <c r="H27" s="212" t="s">
        <v>19</v>
      </c>
      <c r="I27" s="212" t="s">
        <v>8</v>
      </c>
      <c r="J27" s="212" t="s">
        <v>180</v>
      </c>
      <c r="K27" s="208" t="s">
        <v>62</v>
      </c>
      <c r="L27" s="208" t="s">
        <v>0</v>
      </c>
      <c r="M27" s="208" t="s">
        <v>110</v>
      </c>
      <c r="N27" s="213" t="s">
        <v>112</v>
      </c>
      <c r="O27" s="214" t="s">
        <v>1</v>
      </c>
      <c r="P27" s="208" t="s">
        <v>111</v>
      </c>
    </row>
    <row r="28" spans="1:16" s="76" customFormat="1" ht="21.75" customHeight="1">
      <c r="A28" s="102" t="s">
        <v>83</v>
      </c>
      <c r="B28" s="228" t="s">
        <v>139</v>
      </c>
      <c r="C28" s="228" t="s">
        <v>140</v>
      </c>
      <c r="D28" s="103" t="s">
        <v>103</v>
      </c>
      <c r="E28" s="103" t="s">
        <v>30</v>
      </c>
      <c r="F28" s="179">
        <v>117</v>
      </c>
      <c r="G28" s="180">
        <v>106</v>
      </c>
      <c r="H28" s="181"/>
      <c r="I28" s="181"/>
      <c r="J28" s="181"/>
      <c r="K28" s="181"/>
      <c r="L28" s="154">
        <f>IF(SUM(F28:K28)=0,"",SUM(F28:K28))</f>
        <v>223</v>
      </c>
      <c r="M28" s="181">
        <f aca="true" t="shared" si="4" ref="M28:M44">IF(COUNT(F28:K28)=1,"",IF(COUNT(F28:K28)=E$4-1,"",MAX(F28:K28)))</f>
        <v>117</v>
      </c>
      <c r="N28" s="182">
        <f>SUM(L28)</f>
        <v>223</v>
      </c>
      <c r="O28" s="195">
        <f>SUM(L28/8)</f>
        <v>27.875</v>
      </c>
      <c r="P28" s="184">
        <f aca="true" t="shared" si="5" ref="P28:P44">IF(COUNT(F28,G28,H28,I28,J28,K28)&lt;2,"",SUM(MAX(F28,G28,H28,I28,J28,K28)-MIN(F28,G28,H28,I28,J28,K28)))</f>
        <v>11</v>
      </c>
    </row>
    <row r="29" spans="1:16" s="76" customFormat="1" ht="21.75" customHeight="1">
      <c r="A29" s="104" t="s">
        <v>84</v>
      </c>
      <c r="B29" s="229" t="s">
        <v>223</v>
      </c>
      <c r="C29" s="229" t="s">
        <v>218</v>
      </c>
      <c r="D29" s="105" t="s">
        <v>69</v>
      </c>
      <c r="E29" s="105" t="s">
        <v>180</v>
      </c>
      <c r="F29" s="185">
        <v>93</v>
      </c>
      <c r="G29" s="185">
        <v>93</v>
      </c>
      <c r="H29" s="187"/>
      <c r="I29" s="187"/>
      <c r="J29" s="187"/>
      <c r="K29" s="187"/>
      <c r="L29" s="154">
        <f>IF(SUM(F29:K29)=0,"",SUM(F29:K29))</f>
        <v>186</v>
      </c>
      <c r="M29" s="187">
        <f t="shared" si="4"/>
        <v>93</v>
      </c>
      <c r="N29" s="188">
        <f>SUM(L29-M29)</f>
        <v>93</v>
      </c>
      <c r="O29" s="195">
        <f aca="true" t="shared" si="6" ref="O29:O40">SUM(L29/8)</f>
        <v>23.25</v>
      </c>
      <c r="P29" s="190">
        <f t="shared" si="5"/>
        <v>0</v>
      </c>
    </row>
    <row r="30" spans="1:16" s="76" customFormat="1" ht="21.75" customHeight="1">
      <c r="A30" s="104" t="s">
        <v>85</v>
      </c>
      <c r="B30" s="230" t="s">
        <v>137</v>
      </c>
      <c r="C30" s="230" t="s">
        <v>138</v>
      </c>
      <c r="D30" s="105" t="s">
        <v>103</v>
      </c>
      <c r="E30" s="105" t="s">
        <v>12</v>
      </c>
      <c r="F30" s="185">
        <v>107</v>
      </c>
      <c r="G30" s="186">
        <v>115</v>
      </c>
      <c r="H30" s="187"/>
      <c r="I30" s="187"/>
      <c r="J30" s="187"/>
      <c r="K30" s="187"/>
      <c r="L30" s="187">
        <f>SUM(F30+G30+H30+I30+J30+K30)</f>
        <v>222</v>
      </c>
      <c r="M30" s="187">
        <f t="shared" si="4"/>
        <v>115</v>
      </c>
      <c r="N30" s="188">
        <f>SUM(L30-M30)</f>
        <v>107</v>
      </c>
      <c r="O30" s="195">
        <f t="shared" si="6"/>
        <v>27.75</v>
      </c>
      <c r="P30" s="190">
        <f t="shared" si="5"/>
        <v>8</v>
      </c>
    </row>
    <row r="31" spans="1:16" s="76" customFormat="1" ht="21.75" customHeight="1">
      <c r="A31" s="104" t="s">
        <v>86</v>
      </c>
      <c r="B31" s="229" t="s">
        <v>141</v>
      </c>
      <c r="C31" s="229" t="s">
        <v>171</v>
      </c>
      <c r="D31" s="105" t="s">
        <v>103</v>
      </c>
      <c r="E31" s="105" t="s">
        <v>12</v>
      </c>
      <c r="F31" s="185">
        <v>113</v>
      </c>
      <c r="G31" s="186">
        <v>109</v>
      </c>
      <c r="H31" s="187"/>
      <c r="I31" s="187"/>
      <c r="J31" s="187"/>
      <c r="K31" s="187"/>
      <c r="L31" s="187">
        <f>SUM(F31+G31+H31+I31+J31+K31)</f>
        <v>222</v>
      </c>
      <c r="M31" s="187">
        <f t="shared" si="4"/>
        <v>113</v>
      </c>
      <c r="N31" s="188">
        <f>SUM(L31-M31)</f>
        <v>109</v>
      </c>
      <c r="O31" s="195">
        <f t="shared" si="6"/>
        <v>27.75</v>
      </c>
      <c r="P31" s="190">
        <f t="shared" si="5"/>
        <v>4</v>
      </c>
    </row>
    <row r="32" spans="1:16" s="76" customFormat="1" ht="21.75" customHeight="1">
      <c r="A32" s="104" t="s">
        <v>87</v>
      </c>
      <c r="B32" s="229" t="s">
        <v>135</v>
      </c>
      <c r="C32" s="229" t="s">
        <v>136</v>
      </c>
      <c r="D32" s="105" t="s">
        <v>103</v>
      </c>
      <c r="E32" s="105" t="s">
        <v>12</v>
      </c>
      <c r="F32" s="185">
        <v>103</v>
      </c>
      <c r="G32" s="186">
        <v>125</v>
      </c>
      <c r="H32" s="187"/>
      <c r="I32" s="187"/>
      <c r="J32" s="187"/>
      <c r="K32" s="187"/>
      <c r="L32" s="187">
        <f>IF(SUM(F32:K32)=0,"",SUM(F32:K32))</f>
        <v>228</v>
      </c>
      <c r="M32" s="187">
        <f t="shared" si="4"/>
        <v>125</v>
      </c>
      <c r="N32" s="188">
        <f>SUM(L32)</f>
        <v>228</v>
      </c>
      <c r="O32" s="195">
        <f t="shared" si="6"/>
        <v>28.5</v>
      </c>
      <c r="P32" s="190">
        <f t="shared" si="5"/>
        <v>22</v>
      </c>
    </row>
    <row r="33" spans="1:16" s="76" customFormat="1" ht="21.75" customHeight="1">
      <c r="A33" s="104" t="s">
        <v>88</v>
      </c>
      <c r="B33" s="229" t="s">
        <v>226</v>
      </c>
      <c r="C33" s="229" t="s">
        <v>227</v>
      </c>
      <c r="D33" s="105" t="s">
        <v>228</v>
      </c>
      <c r="E33" s="105" t="s">
        <v>180</v>
      </c>
      <c r="F33" s="185">
        <v>105</v>
      </c>
      <c r="G33" s="185">
        <v>127</v>
      </c>
      <c r="H33" s="187"/>
      <c r="I33" s="187"/>
      <c r="J33" s="187"/>
      <c r="K33" s="187"/>
      <c r="L33" s="187">
        <f aca="true" t="shared" si="7" ref="L33:L44">SUM(F33+G33+H33+I33+J33+K33)</f>
        <v>232</v>
      </c>
      <c r="M33" s="187">
        <f t="shared" si="4"/>
        <v>127</v>
      </c>
      <c r="N33" s="188">
        <f aca="true" t="shared" si="8" ref="N33:N44">SUM(L33-M33)</f>
        <v>105</v>
      </c>
      <c r="O33" s="195">
        <f t="shared" si="6"/>
        <v>29</v>
      </c>
      <c r="P33" s="190">
        <f t="shared" si="5"/>
        <v>22</v>
      </c>
    </row>
    <row r="34" spans="1:16" s="76" customFormat="1" ht="21.75" customHeight="1">
      <c r="A34" s="104" t="s">
        <v>89</v>
      </c>
      <c r="B34" s="229" t="s">
        <v>144</v>
      </c>
      <c r="C34" s="229" t="s">
        <v>145</v>
      </c>
      <c r="D34" s="105" t="s">
        <v>103</v>
      </c>
      <c r="E34" s="105" t="s">
        <v>30</v>
      </c>
      <c r="F34" s="185">
        <v>111</v>
      </c>
      <c r="G34" s="186">
        <v>124</v>
      </c>
      <c r="H34" s="187"/>
      <c r="I34" s="187"/>
      <c r="J34" s="187"/>
      <c r="K34" s="187"/>
      <c r="L34" s="187">
        <f t="shared" si="7"/>
        <v>235</v>
      </c>
      <c r="M34" s="187">
        <f t="shared" si="4"/>
        <v>124</v>
      </c>
      <c r="N34" s="188">
        <f t="shared" si="8"/>
        <v>111</v>
      </c>
      <c r="O34" s="195">
        <f t="shared" si="6"/>
        <v>29.375</v>
      </c>
      <c r="P34" s="190">
        <f t="shared" si="5"/>
        <v>13</v>
      </c>
    </row>
    <row r="35" spans="1:16" s="76" customFormat="1" ht="21.75" customHeight="1">
      <c r="A35" s="104" t="s">
        <v>90</v>
      </c>
      <c r="B35" s="229" t="s">
        <v>127</v>
      </c>
      <c r="C35" s="229" t="s">
        <v>143</v>
      </c>
      <c r="D35" s="105" t="s">
        <v>104</v>
      </c>
      <c r="E35" s="105" t="s">
        <v>19</v>
      </c>
      <c r="F35" s="185">
        <v>117</v>
      </c>
      <c r="G35" s="186">
        <v>123</v>
      </c>
      <c r="H35" s="187"/>
      <c r="I35" s="187"/>
      <c r="J35" s="187"/>
      <c r="K35" s="187"/>
      <c r="L35" s="187">
        <f t="shared" si="7"/>
        <v>240</v>
      </c>
      <c r="M35" s="187">
        <f t="shared" si="4"/>
        <v>123</v>
      </c>
      <c r="N35" s="188">
        <f t="shared" si="8"/>
        <v>117</v>
      </c>
      <c r="O35" s="195">
        <f t="shared" si="6"/>
        <v>30</v>
      </c>
      <c r="P35" s="190">
        <f t="shared" si="5"/>
        <v>6</v>
      </c>
    </row>
    <row r="36" spans="1:16" s="76" customFormat="1" ht="21.75" customHeight="1">
      <c r="A36" s="104" t="s">
        <v>91</v>
      </c>
      <c r="B36" s="229" t="s">
        <v>219</v>
      </c>
      <c r="C36" s="229" t="s">
        <v>220</v>
      </c>
      <c r="D36" s="105" t="s">
        <v>69</v>
      </c>
      <c r="E36" s="105" t="s">
        <v>62</v>
      </c>
      <c r="F36" s="185">
        <v>118</v>
      </c>
      <c r="G36" s="185">
        <v>122</v>
      </c>
      <c r="H36" s="187"/>
      <c r="I36" s="187"/>
      <c r="J36" s="187"/>
      <c r="K36" s="187"/>
      <c r="L36" s="187">
        <f t="shared" si="7"/>
        <v>240</v>
      </c>
      <c r="M36" s="187">
        <f t="shared" si="4"/>
        <v>122</v>
      </c>
      <c r="N36" s="188">
        <f t="shared" si="8"/>
        <v>118</v>
      </c>
      <c r="O36" s="195">
        <f t="shared" si="6"/>
        <v>30</v>
      </c>
      <c r="P36" s="190">
        <f t="shared" si="5"/>
        <v>4</v>
      </c>
    </row>
    <row r="37" spans="1:16" s="76" customFormat="1" ht="21.75" customHeight="1">
      <c r="A37" s="104" t="s">
        <v>92</v>
      </c>
      <c r="B37" s="229" t="s">
        <v>146</v>
      </c>
      <c r="C37" s="229" t="s">
        <v>147</v>
      </c>
      <c r="D37" s="105" t="s">
        <v>103</v>
      </c>
      <c r="E37" s="105" t="s">
        <v>19</v>
      </c>
      <c r="F37" s="185">
        <v>117</v>
      </c>
      <c r="G37" s="186">
        <v>126</v>
      </c>
      <c r="H37" s="187"/>
      <c r="I37" s="187"/>
      <c r="J37" s="187"/>
      <c r="K37" s="187"/>
      <c r="L37" s="187">
        <f t="shared" si="7"/>
        <v>243</v>
      </c>
      <c r="M37" s="187">
        <f t="shared" si="4"/>
        <v>126</v>
      </c>
      <c r="N37" s="188">
        <f t="shared" si="8"/>
        <v>117</v>
      </c>
      <c r="O37" s="195">
        <f t="shared" si="6"/>
        <v>30.375</v>
      </c>
      <c r="P37" s="190">
        <f t="shared" si="5"/>
        <v>9</v>
      </c>
    </row>
    <row r="38" spans="1:16" s="76" customFormat="1" ht="21.75" customHeight="1">
      <c r="A38" s="104" t="s">
        <v>93</v>
      </c>
      <c r="B38" s="229" t="s">
        <v>229</v>
      </c>
      <c r="C38" s="229" t="s">
        <v>225</v>
      </c>
      <c r="D38" s="105" t="s">
        <v>104</v>
      </c>
      <c r="E38" s="105" t="s">
        <v>9</v>
      </c>
      <c r="F38" s="185">
        <v>111</v>
      </c>
      <c r="G38" s="185">
        <v>140</v>
      </c>
      <c r="H38" s="187"/>
      <c r="I38" s="187"/>
      <c r="J38" s="187"/>
      <c r="K38" s="187"/>
      <c r="L38" s="187">
        <f t="shared" si="7"/>
        <v>251</v>
      </c>
      <c r="M38" s="187">
        <f t="shared" si="4"/>
        <v>140</v>
      </c>
      <c r="N38" s="188">
        <f t="shared" si="8"/>
        <v>111</v>
      </c>
      <c r="O38" s="195">
        <f t="shared" si="6"/>
        <v>31.375</v>
      </c>
      <c r="P38" s="190">
        <f t="shared" si="5"/>
        <v>29</v>
      </c>
    </row>
    <row r="39" spans="1:16" s="76" customFormat="1" ht="21.75" customHeight="1">
      <c r="A39" s="104" t="s">
        <v>94</v>
      </c>
      <c r="B39" s="229" t="s">
        <v>230</v>
      </c>
      <c r="C39" s="229" t="s">
        <v>231</v>
      </c>
      <c r="D39" s="105" t="s">
        <v>104</v>
      </c>
      <c r="E39" s="105" t="s">
        <v>180</v>
      </c>
      <c r="F39" s="185">
        <v>130</v>
      </c>
      <c r="G39" s="185">
        <v>132</v>
      </c>
      <c r="H39" s="187"/>
      <c r="I39" s="187"/>
      <c r="J39" s="187"/>
      <c r="K39" s="187"/>
      <c r="L39" s="187">
        <f t="shared" si="7"/>
        <v>262</v>
      </c>
      <c r="M39" s="187">
        <f t="shared" si="4"/>
        <v>132</v>
      </c>
      <c r="N39" s="188">
        <f t="shared" si="8"/>
        <v>130</v>
      </c>
      <c r="O39" s="195">
        <f t="shared" si="6"/>
        <v>32.75</v>
      </c>
      <c r="P39" s="190">
        <f t="shared" si="5"/>
        <v>2</v>
      </c>
    </row>
    <row r="40" spans="1:16" s="76" customFormat="1" ht="21.75" customHeight="1">
      <c r="A40" s="104" t="s">
        <v>95</v>
      </c>
      <c r="B40" s="229" t="s">
        <v>232</v>
      </c>
      <c r="C40" s="229" t="s">
        <v>233</v>
      </c>
      <c r="D40" s="105" t="s">
        <v>104</v>
      </c>
      <c r="E40" s="105" t="s">
        <v>19</v>
      </c>
      <c r="F40" s="185">
        <v>132</v>
      </c>
      <c r="G40" s="185">
        <v>149</v>
      </c>
      <c r="H40" s="187"/>
      <c r="I40" s="187"/>
      <c r="J40" s="187"/>
      <c r="K40" s="187"/>
      <c r="L40" s="187">
        <f t="shared" si="7"/>
        <v>281</v>
      </c>
      <c r="M40" s="187">
        <f t="shared" si="4"/>
        <v>149</v>
      </c>
      <c r="N40" s="188">
        <f t="shared" si="8"/>
        <v>132</v>
      </c>
      <c r="O40" s="195">
        <f t="shared" si="6"/>
        <v>35.125</v>
      </c>
      <c r="P40" s="190">
        <f t="shared" si="5"/>
        <v>17</v>
      </c>
    </row>
    <row r="41" spans="1:16" s="76" customFormat="1" ht="21.75" customHeight="1">
      <c r="A41" s="104" t="s">
        <v>96</v>
      </c>
      <c r="B41" s="229" t="s">
        <v>224</v>
      </c>
      <c r="C41" s="229" t="s">
        <v>225</v>
      </c>
      <c r="D41" s="105" t="s">
        <v>69</v>
      </c>
      <c r="E41" s="105" t="s">
        <v>9</v>
      </c>
      <c r="F41" s="185">
        <v>0</v>
      </c>
      <c r="G41" s="185">
        <v>98</v>
      </c>
      <c r="H41" s="187"/>
      <c r="I41" s="187"/>
      <c r="J41" s="187"/>
      <c r="K41" s="187"/>
      <c r="L41" s="187">
        <f t="shared" si="7"/>
        <v>98</v>
      </c>
      <c r="M41" s="187">
        <f t="shared" si="4"/>
        <v>98</v>
      </c>
      <c r="N41" s="188">
        <f t="shared" si="8"/>
        <v>0</v>
      </c>
      <c r="O41" s="195">
        <f>SUM(L41/4)</f>
        <v>24.5</v>
      </c>
      <c r="P41" s="190">
        <f t="shared" si="5"/>
        <v>98</v>
      </c>
    </row>
    <row r="42" spans="1:16" s="76" customFormat="1" ht="21.75" customHeight="1">
      <c r="A42" s="104" t="s">
        <v>97</v>
      </c>
      <c r="B42" s="229" t="s">
        <v>132</v>
      </c>
      <c r="C42" s="229" t="s">
        <v>142</v>
      </c>
      <c r="D42" s="105" t="s">
        <v>103</v>
      </c>
      <c r="E42" s="105" t="s">
        <v>9</v>
      </c>
      <c r="F42" s="191">
        <v>0</v>
      </c>
      <c r="G42" s="186">
        <v>108</v>
      </c>
      <c r="H42" s="187"/>
      <c r="I42" s="187"/>
      <c r="J42" s="187"/>
      <c r="K42" s="187"/>
      <c r="L42" s="187">
        <f t="shared" si="7"/>
        <v>108</v>
      </c>
      <c r="M42" s="187">
        <f t="shared" si="4"/>
        <v>108</v>
      </c>
      <c r="N42" s="188">
        <f t="shared" si="8"/>
        <v>0</v>
      </c>
      <c r="O42" s="195">
        <f>SUM(L42/4)</f>
        <v>27</v>
      </c>
      <c r="P42" s="190">
        <f t="shared" si="5"/>
        <v>108</v>
      </c>
    </row>
    <row r="43" spans="1:16" s="76" customFormat="1" ht="21.75" customHeight="1">
      <c r="A43" s="104" t="s">
        <v>98</v>
      </c>
      <c r="B43" s="229" t="s">
        <v>159</v>
      </c>
      <c r="C43" s="229" t="s">
        <v>160</v>
      </c>
      <c r="D43" s="105" t="s">
        <v>69</v>
      </c>
      <c r="E43" s="105" t="s">
        <v>44</v>
      </c>
      <c r="F43" s="185">
        <v>0</v>
      </c>
      <c r="G43" s="185">
        <v>112</v>
      </c>
      <c r="H43" s="187"/>
      <c r="I43" s="187"/>
      <c r="J43" s="187"/>
      <c r="K43" s="187"/>
      <c r="L43" s="187">
        <f t="shared" si="7"/>
        <v>112</v>
      </c>
      <c r="M43" s="187">
        <f t="shared" si="4"/>
        <v>112</v>
      </c>
      <c r="N43" s="188">
        <f t="shared" si="8"/>
        <v>0</v>
      </c>
      <c r="O43" s="195">
        <f>SUM(L43/4)</f>
        <v>28</v>
      </c>
      <c r="P43" s="190">
        <f t="shared" si="5"/>
        <v>112</v>
      </c>
    </row>
    <row r="44" spans="1:16" s="76" customFormat="1" ht="21.75" customHeight="1">
      <c r="A44" s="106" t="s">
        <v>99</v>
      </c>
      <c r="B44" s="231" t="s">
        <v>221</v>
      </c>
      <c r="C44" s="231" t="s">
        <v>222</v>
      </c>
      <c r="D44" s="107" t="s">
        <v>69</v>
      </c>
      <c r="E44" s="107" t="s">
        <v>180</v>
      </c>
      <c r="F44" s="192">
        <v>0</v>
      </c>
      <c r="G44" s="192">
        <v>112</v>
      </c>
      <c r="H44" s="193"/>
      <c r="I44" s="193"/>
      <c r="J44" s="193"/>
      <c r="K44" s="193"/>
      <c r="L44" s="193">
        <f t="shared" si="7"/>
        <v>112</v>
      </c>
      <c r="M44" s="193">
        <f t="shared" si="4"/>
        <v>112</v>
      </c>
      <c r="N44" s="194">
        <f t="shared" si="8"/>
        <v>0</v>
      </c>
      <c r="O44" s="195">
        <f>SUM(L44/4)</f>
        <v>28</v>
      </c>
      <c r="P44" s="196">
        <f t="shared" si="5"/>
        <v>112</v>
      </c>
    </row>
    <row r="45" spans="1:16" s="76" customFormat="1" ht="21.75" customHeight="1">
      <c r="A45" s="90"/>
      <c r="B45" s="146"/>
      <c r="C45" s="146"/>
      <c r="D45" s="90"/>
      <c r="E45" s="90"/>
      <c r="F45" s="169"/>
      <c r="G45" s="170"/>
      <c r="H45" s="171"/>
      <c r="I45" s="171"/>
      <c r="J45" s="171"/>
      <c r="K45" s="171"/>
      <c r="L45" s="171"/>
      <c r="M45" s="171"/>
      <c r="N45" s="197"/>
      <c r="O45" s="178"/>
      <c r="P45" s="174"/>
    </row>
    <row r="46" spans="1:16" s="78" customFormat="1" ht="21.75" customHeight="1">
      <c r="A46" s="77"/>
      <c r="B46" s="78" t="s">
        <v>148</v>
      </c>
      <c r="C46" s="139"/>
      <c r="D46" s="77"/>
      <c r="E46" s="77"/>
      <c r="F46" s="198"/>
      <c r="G46" s="199"/>
      <c r="H46" s="177"/>
      <c r="I46" s="177"/>
      <c r="J46" s="177"/>
      <c r="K46" s="177"/>
      <c r="L46" s="177"/>
      <c r="M46" s="177"/>
      <c r="N46" s="197"/>
      <c r="O46" s="178"/>
      <c r="P46" s="198"/>
    </row>
    <row r="47" spans="1:16" s="76" customFormat="1" ht="21.75" customHeight="1">
      <c r="A47" s="102"/>
      <c r="B47" s="148"/>
      <c r="C47" s="148"/>
      <c r="D47" s="103"/>
      <c r="E47" s="103"/>
      <c r="F47" s="179"/>
      <c r="G47" s="179"/>
      <c r="H47" s="181"/>
      <c r="I47" s="181"/>
      <c r="J47" s="181"/>
      <c r="K47" s="181"/>
      <c r="L47" s="181"/>
      <c r="M47" s="181"/>
      <c r="N47" s="182"/>
      <c r="O47" s="183"/>
      <c r="P47" s="184"/>
    </row>
    <row r="48" spans="1:16" s="76" customFormat="1" ht="21.75" customHeight="1">
      <c r="A48" s="106"/>
      <c r="B48" s="149"/>
      <c r="C48" s="149"/>
      <c r="D48" s="107"/>
      <c r="E48" s="107"/>
      <c r="F48" s="192"/>
      <c r="G48" s="200"/>
      <c r="H48" s="193"/>
      <c r="I48" s="193"/>
      <c r="J48" s="193"/>
      <c r="K48" s="193"/>
      <c r="L48" s="193"/>
      <c r="M48" s="193"/>
      <c r="N48" s="194"/>
      <c r="O48" s="195"/>
      <c r="P48" s="196"/>
    </row>
    <row r="49" spans="1:16" s="76" customFormat="1" ht="16.5">
      <c r="A49" s="87"/>
      <c r="B49" s="147"/>
      <c r="C49" s="14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  <c r="O49" s="89"/>
      <c r="P49" s="87"/>
    </row>
    <row r="50" spans="1:16" s="78" customFormat="1" ht="25.5">
      <c r="A50" s="108"/>
      <c r="B50" s="40" t="s">
        <v>169</v>
      </c>
      <c r="C50" s="139"/>
      <c r="D50" s="79"/>
      <c r="E50" s="77"/>
      <c r="F50" s="79"/>
      <c r="G50" s="77"/>
      <c r="H50" s="77"/>
      <c r="I50" s="77"/>
      <c r="J50" s="77"/>
      <c r="K50" s="77"/>
      <c r="L50" s="77"/>
      <c r="M50" s="77"/>
      <c r="N50" s="99"/>
      <c r="O50" s="99"/>
      <c r="P50" s="77"/>
    </row>
    <row r="51" spans="1:16" s="76" customFormat="1" ht="16.5">
      <c r="A51" s="109"/>
      <c r="B51" s="147"/>
      <c r="C51" s="147"/>
      <c r="D51" s="87"/>
      <c r="E51" s="87"/>
      <c r="F51" s="244"/>
      <c r="G51" s="244"/>
      <c r="H51" s="244"/>
      <c r="I51" s="244"/>
      <c r="J51" s="244"/>
      <c r="K51" s="244"/>
      <c r="L51" s="87"/>
      <c r="M51" s="87"/>
      <c r="N51" s="100"/>
      <c r="O51" s="110"/>
      <c r="P51" s="87"/>
    </row>
    <row r="52" spans="1:16" s="134" customFormat="1" ht="18.75">
      <c r="A52" s="215" t="s">
        <v>25</v>
      </c>
      <c r="B52" s="216" t="s">
        <v>26</v>
      </c>
      <c r="C52" s="216" t="s">
        <v>121</v>
      </c>
      <c r="D52" s="217" t="s">
        <v>101</v>
      </c>
      <c r="E52" s="217" t="s">
        <v>22</v>
      </c>
      <c r="F52" s="218" t="s">
        <v>9</v>
      </c>
      <c r="G52" s="218" t="s">
        <v>173</v>
      </c>
      <c r="H52" s="218" t="s">
        <v>19</v>
      </c>
      <c r="I52" s="218" t="s">
        <v>8</v>
      </c>
      <c r="J52" s="218" t="s">
        <v>180</v>
      </c>
      <c r="K52" s="217" t="s">
        <v>62</v>
      </c>
      <c r="L52" s="217" t="s">
        <v>0</v>
      </c>
      <c r="M52" s="217" t="s">
        <v>110</v>
      </c>
      <c r="N52" s="219" t="s">
        <v>112</v>
      </c>
      <c r="O52" s="219" t="s">
        <v>1</v>
      </c>
      <c r="P52" s="217" t="s">
        <v>111</v>
      </c>
    </row>
    <row r="53" spans="1:16" s="76" customFormat="1" ht="21.75" customHeight="1">
      <c r="A53" s="111" t="s">
        <v>83</v>
      </c>
      <c r="B53" s="228" t="s">
        <v>244</v>
      </c>
      <c r="C53" s="228" t="s">
        <v>245</v>
      </c>
      <c r="D53" s="103" t="s">
        <v>105</v>
      </c>
      <c r="E53" s="103" t="s">
        <v>62</v>
      </c>
      <c r="F53" s="179">
        <v>93</v>
      </c>
      <c r="G53" s="179">
        <v>101</v>
      </c>
      <c r="H53" s="181"/>
      <c r="I53" s="181"/>
      <c r="J53" s="181"/>
      <c r="K53" s="181"/>
      <c r="L53" s="181">
        <f aca="true" t="shared" si="9" ref="L53:L72">SUM(F53+G53+H53+I53+J53+K53)</f>
        <v>194</v>
      </c>
      <c r="M53" s="181">
        <f aca="true" t="shared" si="10" ref="M53:M72">IF(COUNT(F53,G53,H53,I53,J53,K53)=1,"",IF(COUNT(F53,G53,H53,I53,J53,K53)=E$4-1,"",MAX(F53,G53,H53,I53,J53,K53)))</f>
        <v>101</v>
      </c>
      <c r="N53" s="182">
        <f aca="true" t="shared" si="11" ref="N53:N72">SUM(L53-M53)</f>
        <v>93</v>
      </c>
      <c r="O53" s="183">
        <f aca="true" t="shared" si="12" ref="O53:O72">SUM(L53/8)</f>
        <v>24.25</v>
      </c>
      <c r="P53" s="184">
        <f aca="true" t="shared" si="13" ref="P53:P72">IF(COUNT(F53,G53,H53,I53,J53,K53)&lt;2,"",SUM(MAX(F53,G53,H53,I53,J53,K53)-MIN(F53,G53,H53,I53,J53,K53)))</f>
        <v>8</v>
      </c>
    </row>
    <row r="54" spans="1:16" s="76" customFormat="1" ht="21.75" customHeight="1">
      <c r="A54" s="112" t="s">
        <v>84</v>
      </c>
      <c r="B54" s="229" t="s">
        <v>152</v>
      </c>
      <c r="C54" s="229" t="s">
        <v>149</v>
      </c>
      <c r="D54" s="105" t="s">
        <v>106</v>
      </c>
      <c r="E54" s="105" t="s">
        <v>30</v>
      </c>
      <c r="F54" s="185">
        <v>104</v>
      </c>
      <c r="G54" s="185">
        <v>94</v>
      </c>
      <c r="H54" s="187"/>
      <c r="I54" s="187"/>
      <c r="J54" s="187"/>
      <c r="K54" s="187"/>
      <c r="L54" s="187">
        <f t="shared" si="9"/>
        <v>198</v>
      </c>
      <c r="M54" s="187">
        <f t="shared" si="10"/>
        <v>104</v>
      </c>
      <c r="N54" s="188">
        <f t="shared" si="11"/>
        <v>94</v>
      </c>
      <c r="O54" s="189">
        <f t="shared" si="12"/>
        <v>24.75</v>
      </c>
      <c r="P54" s="190">
        <f t="shared" si="13"/>
        <v>10</v>
      </c>
    </row>
    <row r="55" spans="1:16" s="76" customFormat="1" ht="21.75" customHeight="1">
      <c r="A55" s="112" t="s">
        <v>85</v>
      </c>
      <c r="B55" s="229" t="s">
        <v>150</v>
      </c>
      <c r="C55" s="229" t="s">
        <v>235</v>
      </c>
      <c r="D55" s="105" t="s">
        <v>105</v>
      </c>
      <c r="E55" s="105" t="s">
        <v>12</v>
      </c>
      <c r="F55" s="185">
        <v>102</v>
      </c>
      <c r="G55" s="185">
        <v>110</v>
      </c>
      <c r="H55" s="187"/>
      <c r="I55" s="187"/>
      <c r="J55" s="187"/>
      <c r="K55" s="187"/>
      <c r="L55" s="187">
        <f t="shared" si="9"/>
        <v>212</v>
      </c>
      <c r="M55" s="187">
        <f t="shared" si="10"/>
        <v>110</v>
      </c>
      <c r="N55" s="188">
        <f t="shared" si="11"/>
        <v>102</v>
      </c>
      <c r="O55" s="189">
        <f t="shared" si="12"/>
        <v>26.5</v>
      </c>
      <c r="P55" s="190">
        <f t="shared" si="13"/>
        <v>8</v>
      </c>
    </row>
    <row r="56" spans="1:16" s="76" customFormat="1" ht="21.75" customHeight="1">
      <c r="A56" s="112" t="s">
        <v>86</v>
      </c>
      <c r="B56" s="229" t="s">
        <v>157</v>
      </c>
      <c r="C56" s="229" t="s">
        <v>158</v>
      </c>
      <c r="D56" s="105" t="s">
        <v>105</v>
      </c>
      <c r="E56" s="105" t="s">
        <v>12</v>
      </c>
      <c r="F56" s="185">
        <v>102</v>
      </c>
      <c r="G56" s="185">
        <v>112</v>
      </c>
      <c r="H56" s="187"/>
      <c r="I56" s="187"/>
      <c r="J56" s="187"/>
      <c r="K56" s="187"/>
      <c r="L56" s="187">
        <f t="shared" si="9"/>
        <v>214</v>
      </c>
      <c r="M56" s="187">
        <f t="shared" si="10"/>
        <v>112</v>
      </c>
      <c r="N56" s="188">
        <f t="shared" si="11"/>
        <v>102</v>
      </c>
      <c r="O56" s="189">
        <f t="shared" si="12"/>
        <v>26.75</v>
      </c>
      <c r="P56" s="190">
        <f t="shared" si="13"/>
        <v>10</v>
      </c>
    </row>
    <row r="57" spans="1:16" s="76" customFormat="1" ht="21.75" customHeight="1">
      <c r="A57" s="112" t="s">
        <v>87</v>
      </c>
      <c r="B57" s="229" t="s">
        <v>159</v>
      </c>
      <c r="C57" s="229" t="s">
        <v>160</v>
      </c>
      <c r="D57" s="105" t="s">
        <v>105</v>
      </c>
      <c r="E57" s="105" t="s">
        <v>12</v>
      </c>
      <c r="F57" s="185">
        <v>101</v>
      </c>
      <c r="G57" s="185">
        <v>114</v>
      </c>
      <c r="H57" s="185"/>
      <c r="I57" s="185"/>
      <c r="J57" s="185"/>
      <c r="K57" s="187"/>
      <c r="L57" s="187">
        <f t="shared" si="9"/>
        <v>215</v>
      </c>
      <c r="M57" s="187">
        <f t="shared" si="10"/>
        <v>114</v>
      </c>
      <c r="N57" s="188">
        <f t="shared" si="11"/>
        <v>101</v>
      </c>
      <c r="O57" s="189">
        <f t="shared" si="12"/>
        <v>26.875</v>
      </c>
      <c r="P57" s="190">
        <f t="shared" si="13"/>
        <v>13</v>
      </c>
    </row>
    <row r="58" spans="1:16" s="76" customFormat="1" ht="21.75" customHeight="1">
      <c r="A58" s="112" t="s">
        <v>88</v>
      </c>
      <c r="B58" s="229" t="s">
        <v>150</v>
      </c>
      <c r="C58" s="229" t="s">
        <v>151</v>
      </c>
      <c r="D58" s="105" t="s">
        <v>105</v>
      </c>
      <c r="E58" s="105" t="s">
        <v>12</v>
      </c>
      <c r="F58" s="185">
        <v>109</v>
      </c>
      <c r="G58" s="185">
        <v>112</v>
      </c>
      <c r="H58" s="187"/>
      <c r="I58" s="187"/>
      <c r="J58" s="187"/>
      <c r="K58" s="187"/>
      <c r="L58" s="187">
        <f t="shared" si="9"/>
        <v>221</v>
      </c>
      <c r="M58" s="187">
        <f t="shared" si="10"/>
        <v>112</v>
      </c>
      <c r="N58" s="188">
        <f t="shared" si="11"/>
        <v>109</v>
      </c>
      <c r="O58" s="189">
        <f t="shared" si="12"/>
        <v>27.625</v>
      </c>
      <c r="P58" s="190">
        <f t="shared" si="13"/>
        <v>3</v>
      </c>
    </row>
    <row r="59" spans="1:16" s="76" customFormat="1" ht="21.75" customHeight="1">
      <c r="A59" s="112" t="s">
        <v>89</v>
      </c>
      <c r="B59" s="229" t="s">
        <v>152</v>
      </c>
      <c r="C59" s="229" t="s">
        <v>162</v>
      </c>
      <c r="D59" s="105" t="s">
        <v>105</v>
      </c>
      <c r="E59" s="105" t="s">
        <v>62</v>
      </c>
      <c r="F59" s="185">
        <v>116</v>
      </c>
      <c r="G59" s="185">
        <v>109</v>
      </c>
      <c r="H59" s="187"/>
      <c r="I59" s="187"/>
      <c r="J59" s="187"/>
      <c r="K59" s="187"/>
      <c r="L59" s="187">
        <f t="shared" si="9"/>
        <v>225</v>
      </c>
      <c r="M59" s="187">
        <f t="shared" si="10"/>
        <v>116</v>
      </c>
      <c r="N59" s="188">
        <f t="shared" si="11"/>
        <v>109</v>
      </c>
      <c r="O59" s="189">
        <f t="shared" si="12"/>
        <v>28.125</v>
      </c>
      <c r="P59" s="190">
        <f t="shared" si="13"/>
        <v>7</v>
      </c>
    </row>
    <row r="60" spans="1:16" s="76" customFormat="1" ht="21.75" customHeight="1">
      <c r="A60" s="112" t="s">
        <v>90</v>
      </c>
      <c r="B60" s="229" t="s">
        <v>155</v>
      </c>
      <c r="C60" s="229" t="s">
        <v>156</v>
      </c>
      <c r="D60" s="105" t="s">
        <v>106</v>
      </c>
      <c r="E60" s="105" t="s">
        <v>12</v>
      </c>
      <c r="F60" s="185">
        <v>106</v>
      </c>
      <c r="G60" s="185">
        <v>120</v>
      </c>
      <c r="H60" s="185"/>
      <c r="I60" s="185"/>
      <c r="J60" s="185"/>
      <c r="K60" s="187"/>
      <c r="L60" s="187">
        <f t="shared" si="9"/>
        <v>226</v>
      </c>
      <c r="M60" s="187">
        <f t="shared" si="10"/>
        <v>120</v>
      </c>
      <c r="N60" s="188">
        <f t="shared" si="11"/>
        <v>106</v>
      </c>
      <c r="O60" s="189">
        <f t="shared" si="12"/>
        <v>28.25</v>
      </c>
      <c r="P60" s="190">
        <f t="shared" si="13"/>
        <v>14</v>
      </c>
    </row>
    <row r="61" spans="1:16" s="76" customFormat="1" ht="21.75" customHeight="1">
      <c r="A61" s="112" t="s">
        <v>91</v>
      </c>
      <c r="B61" s="229" t="s">
        <v>163</v>
      </c>
      <c r="C61" s="229" t="s">
        <v>164</v>
      </c>
      <c r="D61" s="105" t="s">
        <v>106</v>
      </c>
      <c r="E61" s="105" t="s">
        <v>19</v>
      </c>
      <c r="F61" s="185">
        <v>110</v>
      </c>
      <c r="G61" s="185">
        <v>116</v>
      </c>
      <c r="H61" s="187"/>
      <c r="I61" s="187"/>
      <c r="J61" s="187"/>
      <c r="K61" s="187"/>
      <c r="L61" s="187">
        <f t="shared" si="9"/>
        <v>226</v>
      </c>
      <c r="M61" s="187">
        <f t="shared" si="10"/>
        <v>116</v>
      </c>
      <c r="N61" s="188">
        <f t="shared" si="11"/>
        <v>110</v>
      </c>
      <c r="O61" s="189">
        <f t="shared" si="12"/>
        <v>28.25</v>
      </c>
      <c r="P61" s="190">
        <f t="shared" si="13"/>
        <v>6</v>
      </c>
    </row>
    <row r="62" spans="1:16" s="76" customFormat="1" ht="21.75" customHeight="1">
      <c r="A62" s="112" t="s">
        <v>92</v>
      </c>
      <c r="B62" s="229" t="s">
        <v>144</v>
      </c>
      <c r="C62" s="229" t="s">
        <v>165</v>
      </c>
      <c r="D62" s="105" t="s">
        <v>106</v>
      </c>
      <c r="E62" s="105" t="s">
        <v>30</v>
      </c>
      <c r="F62" s="191">
        <v>116</v>
      </c>
      <c r="G62" s="185">
        <v>116</v>
      </c>
      <c r="H62" s="185"/>
      <c r="I62" s="185"/>
      <c r="J62" s="185"/>
      <c r="K62" s="185"/>
      <c r="L62" s="187">
        <f t="shared" si="9"/>
        <v>232</v>
      </c>
      <c r="M62" s="187">
        <f t="shared" si="10"/>
        <v>116</v>
      </c>
      <c r="N62" s="188">
        <f t="shared" si="11"/>
        <v>116</v>
      </c>
      <c r="O62" s="189">
        <f t="shared" si="12"/>
        <v>29</v>
      </c>
      <c r="P62" s="190">
        <f t="shared" si="13"/>
        <v>0</v>
      </c>
    </row>
    <row r="63" spans="1:16" s="76" customFormat="1" ht="21.75" customHeight="1">
      <c r="A63" s="112" t="s">
        <v>93</v>
      </c>
      <c r="B63" s="229" t="s">
        <v>236</v>
      </c>
      <c r="C63" s="229" t="s">
        <v>237</v>
      </c>
      <c r="D63" s="105" t="s">
        <v>106</v>
      </c>
      <c r="E63" s="105" t="s">
        <v>62</v>
      </c>
      <c r="F63" s="191">
        <v>134</v>
      </c>
      <c r="G63" s="185">
        <v>109</v>
      </c>
      <c r="H63" s="185"/>
      <c r="I63" s="185"/>
      <c r="J63" s="185"/>
      <c r="K63" s="187"/>
      <c r="L63" s="187">
        <f t="shared" si="9"/>
        <v>243</v>
      </c>
      <c r="M63" s="187">
        <f t="shared" si="10"/>
        <v>134</v>
      </c>
      <c r="N63" s="188">
        <f t="shared" si="11"/>
        <v>109</v>
      </c>
      <c r="O63" s="189">
        <f t="shared" si="12"/>
        <v>30.375</v>
      </c>
      <c r="P63" s="190">
        <f t="shared" si="13"/>
        <v>25</v>
      </c>
    </row>
    <row r="64" spans="1:16" s="76" customFormat="1" ht="21.75" customHeight="1">
      <c r="A64" s="112" t="s">
        <v>94</v>
      </c>
      <c r="B64" s="229" t="s">
        <v>141</v>
      </c>
      <c r="C64" s="229" t="s">
        <v>161</v>
      </c>
      <c r="D64" s="105" t="s">
        <v>106</v>
      </c>
      <c r="E64" s="105" t="s">
        <v>12</v>
      </c>
      <c r="F64" s="185">
        <v>124</v>
      </c>
      <c r="G64" s="185">
        <v>124</v>
      </c>
      <c r="H64" s="187"/>
      <c r="I64" s="187"/>
      <c r="J64" s="187"/>
      <c r="K64" s="187"/>
      <c r="L64" s="187">
        <f t="shared" si="9"/>
        <v>248</v>
      </c>
      <c r="M64" s="187">
        <f t="shared" si="10"/>
        <v>124</v>
      </c>
      <c r="N64" s="188">
        <f t="shared" si="11"/>
        <v>124</v>
      </c>
      <c r="O64" s="189">
        <f t="shared" si="12"/>
        <v>31</v>
      </c>
      <c r="P64" s="190">
        <f t="shared" si="13"/>
        <v>0</v>
      </c>
    </row>
    <row r="65" spans="1:16" s="76" customFormat="1" ht="21.75" customHeight="1">
      <c r="A65" s="112" t="s">
        <v>95</v>
      </c>
      <c r="B65" s="229" t="s">
        <v>239</v>
      </c>
      <c r="C65" s="229" t="s">
        <v>238</v>
      </c>
      <c r="D65" s="105" t="s">
        <v>106</v>
      </c>
      <c r="E65" s="105" t="s">
        <v>62</v>
      </c>
      <c r="F65" s="185">
        <v>125</v>
      </c>
      <c r="G65" s="185">
        <v>127</v>
      </c>
      <c r="H65" s="187"/>
      <c r="I65" s="187"/>
      <c r="J65" s="187"/>
      <c r="K65" s="187"/>
      <c r="L65" s="187">
        <f t="shared" si="9"/>
        <v>252</v>
      </c>
      <c r="M65" s="187">
        <f t="shared" si="10"/>
        <v>127</v>
      </c>
      <c r="N65" s="188">
        <f t="shared" si="11"/>
        <v>125</v>
      </c>
      <c r="O65" s="189">
        <f t="shared" si="12"/>
        <v>31.5</v>
      </c>
      <c r="P65" s="190">
        <f t="shared" si="13"/>
        <v>2</v>
      </c>
    </row>
    <row r="66" spans="1:16" s="76" customFormat="1" ht="21.75" customHeight="1">
      <c r="A66" s="112" t="s">
        <v>96</v>
      </c>
      <c r="B66" s="229" t="s">
        <v>159</v>
      </c>
      <c r="C66" s="229" t="s">
        <v>243</v>
      </c>
      <c r="D66" s="105" t="s">
        <v>106</v>
      </c>
      <c r="E66" s="105" t="s">
        <v>62</v>
      </c>
      <c r="F66" s="191">
        <v>136</v>
      </c>
      <c r="G66" s="185">
        <v>119</v>
      </c>
      <c r="H66" s="185"/>
      <c r="I66" s="185"/>
      <c r="J66" s="185"/>
      <c r="K66" s="185"/>
      <c r="L66" s="187">
        <f t="shared" si="9"/>
        <v>255</v>
      </c>
      <c r="M66" s="187">
        <f t="shared" si="10"/>
        <v>136</v>
      </c>
      <c r="N66" s="188">
        <f t="shared" si="11"/>
        <v>119</v>
      </c>
      <c r="O66" s="189">
        <f t="shared" si="12"/>
        <v>31.875</v>
      </c>
      <c r="P66" s="190">
        <f t="shared" si="13"/>
        <v>17</v>
      </c>
    </row>
    <row r="67" spans="1:16" s="76" customFormat="1" ht="21.75" customHeight="1">
      <c r="A67" s="112" t="s">
        <v>97</v>
      </c>
      <c r="B67" s="229" t="s">
        <v>126</v>
      </c>
      <c r="C67" s="229" t="s">
        <v>154</v>
      </c>
      <c r="D67" s="105" t="s">
        <v>106</v>
      </c>
      <c r="E67" s="105" t="s">
        <v>30</v>
      </c>
      <c r="F67" s="191">
        <v>132</v>
      </c>
      <c r="G67" s="185">
        <v>132</v>
      </c>
      <c r="H67" s="185"/>
      <c r="I67" s="185"/>
      <c r="J67" s="185"/>
      <c r="K67" s="185"/>
      <c r="L67" s="187">
        <f t="shared" si="9"/>
        <v>264</v>
      </c>
      <c r="M67" s="187">
        <f t="shared" si="10"/>
        <v>132</v>
      </c>
      <c r="N67" s="188">
        <f t="shared" si="11"/>
        <v>132</v>
      </c>
      <c r="O67" s="189">
        <f t="shared" si="12"/>
        <v>33</v>
      </c>
      <c r="P67" s="190">
        <f t="shared" si="13"/>
        <v>0</v>
      </c>
    </row>
    <row r="68" spans="1:16" s="76" customFormat="1" ht="21.75" customHeight="1">
      <c r="A68" s="112" t="s">
        <v>98</v>
      </c>
      <c r="B68" s="229" t="s">
        <v>240</v>
      </c>
      <c r="C68" s="229" t="s">
        <v>241</v>
      </c>
      <c r="D68" s="105" t="s">
        <v>106</v>
      </c>
      <c r="E68" s="105" t="s">
        <v>30</v>
      </c>
      <c r="F68" s="191">
        <v>179</v>
      </c>
      <c r="G68" s="185">
        <v>166</v>
      </c>
      <c r="H68" s="185"/>
      <c r="I68" s="185"/>
      <c r="J68" s="185"/>
      <c r="K68" s="185"/>
      <c r="L68" s="187">
        <f t="shared" si="9"/>
        <v>345</v>
      </c>
      <c r="M68" s="187">
        <f t="shared" si="10"/>
        <v>179</v>
      </c>
      <c r="N68" s="188">
        <f t="shared" si="11"/>
        <v>166</v>
      </c>
      <c r="O68" s="189">
        <f t="shared" si="12"/>
        <v>43.125</v>
      </c>
      <c r="P68" s="190">
        <f t="shared" si="13"/>
        <v>13</v>
      </c>
    </row>
    <row r="69" spans="1:16" s="76" customFormat="1" ht="21.75" customHeight="1">
      <c r="A69" s="112" t="s">
        <v>99</v>
      </c>
      <c r="B69" s="229" t="s">
        <v>141</v>
      </c>
      <c r="C69" s="229" t="s">
        <v>153</v>
      </c>
      <c r="D69" s="105" t="s">
        <v>105</v>
      </c>
      <c r="E69" s="105" t="s">
        <v>12</v>
      </c>
      <c r="F69" s="185">
        <v>0</v>
      </c>
      <c r="G69" s="185">
        <v>94</v>
      </c>
      <c r="H69" s="187"/>
      <c r="I69" s="187"/>
      <c r="J69" s="187"/>
      <c r="K69" s="187"/>
      <c r="L69" s="187">
        <f t="shared" si="9"/>
        <v>94</v>
      </c>
      <c r="M69" s="187">
        <f t="shared" si="10"/>
        <v>94</v>
      </c>
      <c r="N69" s="188">
        <f t="shared" si="11"/>
        <v>0</v>
      </c>
      <c r="O69" s="189">
        <f t="shared" si="12"/>
        <v>11.75</v>
      </c>
      <c r="P69" s="190">
        <f t="shared" si="13"/>
        <v>94</v>
      </c>
    </row>
    <row r="70" spans="1:16" s="76" customFormat="1" ht="21.75" customHeight="1">
      <c r="A70" s="112" t="s">
        <v>234</v>
      </c>
      <c r="B70" s="229" t="s">
        <v>166</v>
      </c>
      <c r="C70" s="229" t="s">
        <v>167</v>
      </c>
      <c r="D70" s="105" t="s">
        <v>106</v>
      </c>
      <c r="E70" s="105" t="s">
        <v>44</v>
      </c>
      <c r="F70" s="185">
        <v>0</v>
      </c>
      <c r="G70" s="185">
        <v>112</v>
      </c>
      <c r="H70" s="187"/>
      <c r="I70" s="187"/>
      <c r="J70" s="187"/>
      <c r="K70" s="187"/>
      <c r="L70" s="187">
        <f t="shared" si="9"/>
        <v>112</v>
      </c>
      <c r="M70" s="187">
        <f t="shared" si="10"/>
        <v>112</v>
      </c>
      <c r="N70" s="188">
        <f t="shared" si="11"/>
        <v>0</v>
      </c>
      <c r="O70" s="189">
        <f t="shared" si="12"/>
        <v>14</v>
      </c>
      <c r="P70" s="190">
        <f t="shared" si="13"/>
        <v>112</v>
      </c>
    </row>
    <row r="71" spans="1:16" s="76" customFormat="1" ht="21.75" customHeight="1">
      <c r="A71" s="112" t="s">
        <v>100</v>
      </c>
      <c r="B71" s="229" t="s">
        <v>248</v>
      </c>
      <c r="C71" s="229" t="s">
        <v>249</v>
      </c>
      <c r="D71" s="105" t="s">
        <v>106</v>
      </c>
      <c r="E71" s="105" t="s">
        <v>173</v>
      </c>
      <c r="F71" s="191">
        <v>0</v>
      </c>
      <c r="G71" s="185">
        <v>139</v>
      </c>
      <c r="H71" s="185"/>
      <c r="I71" s="185"/>
      <c r="J71" s="185"/>
      <c r="K71" s="185"/>
      <c r="L71" s="187">
        <f t="shared" si="9"/>
        <v>139</v>
      </c>
      <c r="M71" s="187">
        <f t="shared" si="10"/>
        <v>139</v>
      </c>
      <c r="N71" s="188">
        <f t="shared" si="11"/>
        <v>0</v>
      </c>
      <c r="O71" s="189">
        <f t="shared" si="12"/>
        <v>17.375</v>
      </c>
      <c r="P71" s="190">
        <f t="shared" si="13"/>
        <v>139</v>
      </c>
    </row>
    <row r="72" spans="1:16" s="76" customFormat="1" ht="21.75" customHeight="1">
      <c r="A72" s="117" t="s">
        <v>242</v>
      </c>
      <c r="B72" s="231" t="s">
        <v>246</v>
      </c>
      <c r="C72" s="231" t="s">
        <v>247</v>
      </c>
      <c r="D72" s="107" t="s">
        <v>106</v>
      </c>
      <c r="E72" s="107" t="s">
        <v>173</v>
      </c>
      <c r="F72" s="234">
        <v>0</v>
      </c>
      <c r="G72" s="192">
        <v>163</v>
      </c>
      <c r="H72" s="192"/>
      <c r="I72" s="192"/>
      <c r="J72" s="192"/>
      <c r="K72" s="192"/>
      <c r="L72" s="193">
        <f t="shared" si="9"/>
        <v>163</v>
      </c>
      <c r="M72" s="193">
        <f t="shared" si="10"/>
        <v>163</v>
      </c>
      <c r="N72" s="194">
        <f t="shared" si="11"/>
        <v>0</v>
      </c>
      <c r="O72" s="195">
        <f t="shared" si="12"/>
        <v>20.375</v>
      </c>
      <c r="P72" s="196">
        <f t="shared" si="13"/>
        <v>163</v>
      </c>
    </row>
    <row r="73" spans="1:16" s="76" customFormat="1" ht="21.75" customHeight="1">
      <c r="A73" s="113"/>
      <c r="B73" s="150"/>
      <c r="C73" s="150"/>
      <c r="D73" s="101"/>
      <c r="E73" s="101"/>
      <c r="F73" s="201"/>
      <c r="G73" s="201"/>
      <c r="H73" s="202"/>
      <c r="I73" s="202"/>
      <c r="J73" s="202"/>
      <c r="K73" s="202"/>
      <c r="L73" s="202"/>
      <c r="M73" s="202"/>
      <c r="N73" s="203"/>
      <c r="O73" s="203"/>
      <c r="P73" s="201"/>
    </row>
    <row r="74" spans="1:16" s="116" customFormat="1" ht="21.75" customHeight="1">
      <c r="A74" s="114"/>
      <c r="B74" s="115" t="s">
        <v>148</v>
      </c>
      <c r="C74" s="151"/>
      <c r="D74" s="114"/>
      <c r="E74" s="233"/>
      <c r="F74" s="204"/>
      <c r="G74" s="204"/>
      <c r="H74" s="204"/>
      <c r="I74" s="204"/>
      <c r="J74" s="204"/>
      <c r="K74" s="204"/>
      <c r="L74" s="204"/>
      <c r="M74" s="204"/>
      <c r="N74" s="205"/>
      <c r="O74" s="204"/>
      <c r="P74" s="204"/>
    </row>
    <row r="75" spans="1:16" s="76" customFormat="1" ht="21.75" customHeight="1">
      <c r="A75" s="111"/>
      <c r="B75" s="148"/>
      <c r="C75" s="148"/>
      <c r="D75" s="103"/>
      <c r="E75" s="103"/>
      <c r="F75" s="179"/>
      <c r="G75" s="179"/>
      <c r="H75" s="181"/>
      <c r="I75" s="181"/>
      <c r="J75" s="181"/>
      <c r="K75" s="181"/>
      <c r="L75" s="181"/>
      <c r="M75" s="181"/>
      <c r="N75" s="182"/>
      <c r="O75" s="183"/>
      <c r="P75" s="184"/>
    </row>
    <row r="76" spans="1:16" s="76" customFormat="1" ht="21.75" customHeight="1">
      <c r="A76" s="117"/>
      <c r="B76" s="149"/>
      <c r="C76" s="149"/>
      <c r="D76" s="107"/>
      <c r="E76" s="107"/>
      <c r="F76" s="192"/>
      <c r="G76" s="192"/>
      <c r="H76" s="192"/>
      <c r="I76" s="192"/>
      <c r="J76" s="192"/>
      <c r="K76" s="192"/>
      <c r="L76" s="193"/>
      <c r="M76" s="193"/>
      <c r="N76" s="194"/>
      <c r="O76" s="195"/>
      <c r="P76" s="196"/>
    </row>
    <row r="77" spans="1:16" s="76" customFormat="1" ht="16.5">
      <c r="A77" s="87"/>
      <c r="B77" s="147"/>
      <c r="C77" s="14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8"/>
      <c r="O77" s="89"/>
      <c r="P77" s="87"/>
    </row>
    <row r="78" spans="1:16" s="76" customFormat="1" ht="16.5">
      <c r="A78" s="87"/>
      <c r="B78" s="147"/>
      <c r="C78" s="14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8"/>
      <c r="O78" s="89"/>
      <c r="P78" s="87"/>
    </row>
    <row r="79" spans="1:16" s="76" customFormat="1" ht="16.5">
      <c r="A79" s="87"/>
      <c r="B79" s="147"/>
      <c r="C79" s="14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8"/>
      <c r="O79" s="89"/>
      <c r="P79" s="87"/>
    </row>
    <row r="80" spans="1:16" s="76" customFormat="1" ht="16.5">
      <c r="A80" s="87"/>
      <c r="B80" s="147"/>
      <c r="C80" s="14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8"/>
      <c r="O80" s="89"/>
      <c r="P80" s="87"/>
    </row>
    <row r="81" spans="1:16" s="76" customFormat="1" ht="16.5">
      <c r="A81" s="87"/>
      <c r="B81" s="147"/>
      <c r="C81" s="14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8"/>
      <c r="O81" s="89"/>
      <c r="P81" s="87"/>
    </row>
    <row r="82" spans="1:16" s="76" customFormat="1" ht="16.5">
      <c r="A82" s="87"/>
      <c r="B82" s="147"/>
      <c r="C82" s="14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8"/>
      <c r="O82" s="89"/>
      <c r="P82" s="87"/>
    </row>
    <row r="83" spans="1:16" s="76" customFormat="1" ht="16.5">
      <c r="A83" s="87"/>
      <c r="B83" s="147"/>
      <c r="C83" s="14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8"/>
      <c r="O83" s="89"/>
      <c r="P83" s="87"/>
    </row>
    <row r="84" spans="1:16" s="76" customFormat="1" ht="16.5">
      <c r="A84" s="87"/>
      <c r="B84" s="147"/>
      <c r="C84" s="14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8"/>
      <c r="O84" s="89"/>
      <c r="P84" s="87"/>
    </row>
    <row r="85" spans="1:16" s="76" customFormat="1" ht="16.5">
      <c r="A85" s="87"/>
      <c r="B85" s="147"/>
      <c r="C85" s="14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8"/>
      <c r="O85" s="89"/>
      <c r="P85" s="87"/>
    </row>
    <row r="86" spans="1:16" s="76" customFormat="1" ht="16.5">
      <c r="A86" s="87"/>
      <c r="B86" s="147"/>
      <c r="C86" s="14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8"/>
      <c r="O86" s="89"/>
      <c r="P86" s="87"/>
    </row>
    <row r="87" spans="1:16" s="76" customFormat="1" ht="16.5">
      <c r="A87" s="87"/>
      <c r="B87" s="147"/>
      <c r="C87" s="14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8"/>
      <c r="O87" s="89"/>
      <c r="P87" s="87"/>
    </row>
    <row r="88" spans="1:16" s="76" customFormat="1" ht="16.5">
      <c r="A88" s="87"/>
      <c r="B88" s="147"/>
      <c r="C88" s="14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8"/>
      <c r="O88" s="89"/>
      <c r="P88" s="87"/>
    </row>
    <row r="89" spans="1:16" s="76" customFormat="1" ht="16.5">
      <c r="A89" s="87"/>
      <c r="B89" s="147"/>
      <c r="C89" s="14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8"/>
      <c r="O89" s="89"/>
      <c r="P89" s="87"/>
    </row>
    <row r="90" spans="1:16" s="76" customFormat="1" ht="16.5">
      <c r="A90" s="87"/>
      <c r="B90" s="147"/>
      <c r="C90" s="14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8"/>
      <c r="O90" s="89"/>
      <c r="P90" s="87"/>
    </row>
    <row r="91" spans="1:16" s="76" customFormat="1" ht="16.5">
      <c r="A91" s="87"/>
      <c r="B91" s="147"/>
      <c r="C91" s="14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8"/>
      <c r="O91" s="89"/>
      <c r="P91" s="87"/>
    </row>
    <row r="92" spans="1:16" s="76" customFormat="1" ht="16.5">
      <c r="A92" s="87"/>
      <c r="B92" s="147"/>
      <c r="C92" s="14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8"/>
      <c r="O92" s="89"/>
      <c r="P92" s="87"/>
    </row>
    <row r="93" spans="1:16" s="76" customFormat="1" ht="16.5">
      <c r="A93" s="87"/>
      <c r="B93" s="147"/>
      <c r="C93" s="14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8"/>
      <c r="O93" s="89"/>
      <c r="P93" s="87"/>
    </row>
    <row r="94" spans="1:16" s="76" customFormat="1" ht="16.5">
      <c r="A94" s="87"/>
      <c r="B94" s="147"/>
      <c r="C94" s="14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8"/>
      <c r="O94" s="89"/>
      <c r="P94" s="87"/>
    </row>
    <row r="95" spans="1:16" s="76" customFormat="1" ht="16.5">
      <c r="A95" s="87"/>
      <c r="B95" s="147"/>
      <c r="C95" s="14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8"/>
      <c r="O95" s="89"/>
      <c r="P95" s="87"/>
    </row>
    <row r="96" spans="1:16" s="76" customFormat="1" ht="16.5">
      <c r="A96" s="87"/>
      <c r="B96" s="147"/>
      <c r="C96" s="14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8"/>
      <c r="O96" s="89"/>
      <c r="P96" s="87"/>
    </row>
    <row r="97" spans="1:16" s="76" customFormat="1" ht="16.5">
      <c r="A97" s="87"/>
      <c r="B97" s="147"/>
      <c r="C97" s="14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8"/>
      <c r="O97" s="89"/>
      <c r="P97" s="87"/>
    </row>
    <row r="98" spans="1:16" s="76" customFormat="1" ht="16.5">
      <c r="A98" s="87"/>
      <c r="B98" s="147"/>
      <c r="C98" s="14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8"/>
      <c r="O98" s="89"/>
      <c r="P98" s="87"/>
    </row>
    <row r="99" spans="1:16" s="76" customFormat="1" ht="16.5">
      <c r="A99" s="87"/>
      <c r="B99" s="147"/>
      <c r="C99" s="14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8"/>
      <c r="O99" s="89"/>
      <c r="P99" s="87"/>
    </row>
    <row r="100" spans="1:16" s="76" customFormat="1" ht="16.5">
      <c r="A100" s="87"/>
      <c r="B100" s="147"/>
      <c r="C100" s="14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8"/>
      <c r="O100" s="89"/>
      <c r="P100" s="87"/>
    </row>
    <row r="101" spans="1:16" s="76" customFormat="1" ht="16.5">
      <c r="A101" s="87"/>
      <c r="B101" s="147"/>
      <c r="C101" s="14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8"/>
      <c r="O101" s="89"/>
      <c r="P101" s="87"/>
    </row>
    <row r="102" spans="1:16" s="76" customFormat="1" ht="16.5">
      <c r="A102" s="87"/>
      <c r="B102" s="147"/>
      <c r="C102" s="14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8"/>
      <c r="O102" s="89"/>
      <c r="P102" s="87"/>
    </row>
    <row r="103" spans="1:16" s="76" customFormat="1" ht="16.5">
      <c r="A103" s="87"/>
      <c r="B103" s="147"/>
      <c r="C103" s="14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8"/>
      <c r="O103" s="89"/>
      <c r="P103" s="87"/>
    </row>
    <row r="104" spans="1:16" s="76" customFormat="1" ht="16.5">
      <c r="A104" s="87"/>
      <c r="B104" s="147"/>
      <c r="C104" s="14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8"/>
      <c r="O104" s="89"/>
      <c r="P104" s="87"/>
    </row>
    <row r="105" spans="1:16" s="76" customFormat="1" ht="16.5">
      <c r="A105" s="87"/>
      <c r="B105" s="147"/>
      <c r="C105" s="14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8"/>
      <c r="O105" s="89"/>
      <c r="P105" s="87"/>
    </row>
    <row r="106" spans="1:16" s="76" customFormat="1" ht="16.5">
      <c r="A106" s="87"/>
      <c r="B106" s="147"/>
      <c r="C106" s="14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8"/>
      <c r="O106" s="89"/>
      <c r="P106" s="87"/>
    </row>
    <row r="107" spans="1:16" s="76" customFormat="1" ht="16.5">
      <c r="A107" s="87"/>
      <c r="B107" s="147"/>
      <c r="C107" s="14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8"/>
      <c r="O107" s="89"/>
      <c r="P107" s="87"/>
    </row>
    <row r="108" spans="1:16" s="76" customFormat="1" ht="16.5">
      <c r="A108" s="87"/>
      <c r="B108" s="147"/>
      <c r="C108" s="14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8"/>
      <c r="O108" s="89"/>
      <c r="P108" s="87"/>
    </row>
    <row r="109" spans="1:16" s="76" customFormat="1" ht="16.5">
      <c r="A109" s="87"/>
      <c r="B109" s="147"/>
      <c r="C109" s="14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8"/>
      <c r="O109" s="89"/>
      <c r="P109" s="87"/>
    </row>
    <row r="110" spans="1:16" s="76" customFormat="1" ht="16.5">
      <c r="A110" s="87"/>
      <c r="B110" s="147"/>
      <c r="C110" s="14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8"/>
      <c r="O110" s="89"/>
      <c r="P110" s="87"/>
    </row>
    <row r="111" spans="1:16" s="76" customFormat="1" ht="16.5">
      <c r="A111" s="87"/>
      <c r="B111" s="147"/>
      <c r="C111" s="14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8"/>
      <c r="O111" s="89"/>
      <c r="P111" s="87"/>
    </row>
    <row r="112" spans="1:16" s="76" customFormat="1" ht="16.5">
      <c r="A112" s="87"/>
      <c r="B112" s="147"/>
      <c r="C112" s="14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8"/>
      <c r="O112" s="89"/>
      <c r="P112" s="87"/>
    </row>
    <row r="113" spans="1:16" s="76" customFormat="1" ht="16.5">
      <c r="A113" s="87"/>
      <c r="B113" s="147"/>
      <c r="C113" s="14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8"/>
      <c r="O113" s="89"/>
      <c r="P113" s="87"/>
    </row>
    <row r="114" spans="1:16" s="76" customFormat="1" ht="16.5">
      <c r="A114" s="87"/>
      <c r="B114" s="147"/>
      <c r="C114" s="14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8"/>
      <c r="O114" s="89"/>
      <c r="P114" s="87"/>
    </row>
    <row r="115" spans="1:16" s="76" customFormat="1" ht="16.5">
      <c r="A115" s="87"/>
      <c r="B115" s="147"/>
      <c r="C115" s="14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8"/>
      <c r="O115" s="89"/>
      <c r="P115" s="87"/>
    </row>
    <row r="116" spans="1:16" s="76" customFormat="1" ht="16.5">
      <c r="A116" s="87"/>
      <c r="B116" s="147"/>
      <c r="C116" s="14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8"/>
      <c r="O116" s="89"/>
      <c r="P116" s="87"/>
    </row>
    <row r="117" spans="1:16" s="76" customFormat="1" ht="16.5">
      <c r="A117" s="87"/>
      <c r="B117" s="147"/>
      <c r="C117" s="14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8"/>
      <c r="O117" s="89"/>
      <c r="P117" s="87"/>
    </row>
    <row r="118" spans="1:16" s="76" customFormat="1" ht="16.5">
      <c r="A118" s="87"/>
      <c r="B118" s="147"/>
      <c r="C118" s="14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8"/>
      <c r="O118" s="89"/>
      <c r="P118" s="87"/>
    </row>
    <row r="119" spans="1:16" s="76" customFormat="1" ht="16.5">
      <c r="A119" s="87"/>
      <c r="B119" s="147"/>
      <c r="C119" s="14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8"/>
      <c r="O119" s="89"/>
      <c r="P119" s="87"/>
    </row>
    <row r="120" spans="1:16" s="76" customFormat="1" ht="16.5">
      <c r="A120" s="87"/>
      <c r="B120" s="147"/>
      <c r="C120" s="14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8"/>
      <c r="O120" s="89"/>
      <c r="P120" s="87"/>
    </row>
    <row r="121" spans="1:16" s="76" customFormat="1" ht="16.5">
      <c r="A121" s="87"/>
      <c r="B121" s="147"/>
      <c r="C121" s="14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8"/>
      <c r="O121" s="89"/>
      <c r="P121" s="87"/>
    </row>
    <row r="122" spans="1:16" s="76" customFormat="1" ht="16.5">
      <c r="A122" s="87"/>
      <c r="B122" s="147"/>
      <c r="C122" s="14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8"/>
      <c r="O122" s="89"/>
      <c r="P122" s="87"/>
    </row>
    <row r="123" spans="1:16" s="76" customFormat="1" ht="16.5">
      <c r="A123" s="87"/>
      <c r="B123" s="147"/>
      <c r="C123" s="14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8"/>
      <c r="O123" s="89"/>
      <c r="P123" s="87"/>
    </row>
    <row r="124" spans="1:16" s="76" customFormat="1" ht="16.5">
      <c r="A124" s="87"/>
      <c r="B124" s="147"/>
      <c r="C124" s="14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8"/>
      <c r="O124" s="89"/>
      <c r="P124" s="87"/>
    </row>
    <row r="125" spans="1:16" s="76" customFormat="1" ht="16.5">
      <c r="A125" s="87"/>
      <c r="B125" s="147"/>
      <c r="C125" s="14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8"/>
      <c r="O125" s="89"/>
      <c r="P125" s="87"/>
    </row>
    <row r="126" spans="1:16" s="76" customFormat="1" ht="16.5">
      <c r="A126" s="87"/>
      <c r="B126" s="147"/>
      <c r="C126" s="14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8"/>
      <c r="O126" s="89"/>
      <c r="P126" s="87"/>
    </row>
    <row r="127" spans="1:16" s="76" customFormat="1" ht="16.5">
      <c r="A127" s="87"/>
      <c r="B127" s="147"/>
      <c r="C127" s="14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8"/>
      <c r="O127" s="89"/>
      <c r="P127" s="87"/>
    </row>
    <row r="128" spans="1:16" s="76" customFormat="1" ht="16.5">
      <c r="A128" s="87"/>
      <c r="B128" s="147"/>
      <c r="C128" s="14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8"/>
      <c r="O128" s="89"/>
      <c r="P128" s="87"/>
    </row>
    <row r="129" spans="1:16" s="76" customFormat="1" ht="16.5">
      <c r="A129" s="87"/>
      <c r="B129" s="147"/>
      <c r="C129" s="14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8"/>
      <c r="O129" s="89"/>
      <c r="P129" s="87"/>
    </row>
    <row r="130" spans="1:16" s="76" customFormat="1" ht="16.5">
      <c r="A130" s="87"/>
      <c r="B130" s="147"/>
      <c r="C130" s="14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8"/>
      <c r="O130" s="89"/>
      <c r="P130" s="87"/>
    </row>
    <row r="131" spans="1:16" s="76" customFormat="1" ht="16.5">
      <c r="A131" s="87"/>
      <c r="B131" s="147"/>
      <c r="C131" s="14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8"/>
      <c r="O131" s="89"/>
      <c r="P131" s="87"/>
    </row>
    <row r="132" spans="1:16" s="76" customFormat="1" ht="16.5">
      <c r="A132" s="87"/>
      <c r="B132" s="147"/>
      <c r="C132" s="14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8"/>
      <c r="O132" s="89"/>
      <c r="P132" s="87"/>
    </row>
    <row r="133" spans="1:16" s="76" customFormat="1" ht="16.5">
      <c r="A133" s="87"/>
      <c r="B133" s="147"/>
      <c r="C133" s="14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8"/>
      <c r="O133" s="89"/>
      <c r="P133" s="87"/>
    </row>
    <row r="134" spans="1:16" s="76" customFormat="1" ht="16.5">
      <c r="A134" s="87"/>
      <c r="B134" s="147"/>
      <c r="C134" s="14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8"/>
      <c r="O134" s="89"/>
      <c r="P134" s="87"/>
    </row>
    <row r="135" spans="1:16" s="76" customFormat="1" ht="16.5">
      <c r="A135" s="87"/>
      <c r="B135" s="147"/>
      <c r="C135" s="14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8"/>
      <c r="O135" s="89"/>
      <c r="P135" s="87"/>
    </row>
    <row r="136" spans="1:16" s="76" customFormat="1" ht="16.5">
      <c r="A136" s="87"/>
      <c r="B136" s="147"/>
      <c r="C136" s="14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8"/>
      <c r="O136" s="89"/>
      <c r="P136" s="87"/>
    </row>
    <row r="137" spans="1:16" s="76" customFormat="1" ht="16.5">
      <c r="A137" s="87"/>
      <c r="B137" s="147"/>
      <c r="C137" s="14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8"/>
      <c r="O137" s="89"/>
      <c r="P137" s="87"/>
    </row>
    <row r="138" spans="1:16" s="76" customFormat="1" ht="16.5">
      <c r="A138" s="87"/>
      <c r="B138" s="147"/>
      <c r="C138" s="14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8"/>
      <c r="O138" s="89"/>
      <c r="P138" s="87"/>
    </row>
    <row r="139" spans="1:16" s="76" customFormat="1" ht="16.5">
      <c r="A139" s="87"/>
      <c r="B139" s="147"/>
      <c r="C139" s="14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8"/>
      <c r="O139" s="89"/>
      <c r="P139" s="87"/>
    </row>
    <row r="140" spans="1:16" s="76" customFormat="1" ht="16.5">
      <c r="A140" s="87"/>
      <c r="B140" s="147"/>
      <c r="C140" s="14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8"/>
      <c r="O140" s="89"/>
      <c r="P140" s="87"/>
    </row>
    <row r="141" spans="1:16" s="76" customFormat="1" ht="16.5">
      <c r="A141" s="87"/>
      <c r="B141" s="147"/>
      <c r="C141" s="14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8"/>
      <c r="O141" s="89"/>
      <c r="P141" s="87"/>
    </row>
    <row r="142" spans="1:16" s="76" customFormat="1" ht="16.5">
      <c r="A142" s="87"/>
      <c r="B142" s="147"/>
      <c r="C142" s="14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8"/>
      <c r="O142" s="89"/>
      <c r="P142" s="87"/>
    </row>
    <row r="143" spans="1:16" s="76" customFormat="1" ht="16.5">
      <c r="A143" s="87"/>
      <c r="B143" s="147"/>
      <c r="C143" s="14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8"/>
      <c r="O143" s="89"/>
      <c r="P143" s="87"/>
    </row>
    <row r="144" spans="1:16" s="76" customFormat="1" ht="16.5">
      <c r="A144" s="87"/>
      <c r="B144" s="147"/>
      <c r="C144" s="14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8"/>
      <c r="O144" s="89"/>
      <c r="P144" s="87"/>
    </row>
    <row r="145" spans="1:16" s="76" customFormat="1" ht="16.5">
      <c r="A145" s="87"/>
      <c r="B145" s="147"/>
      <c r="C145" s="14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8"/>
      <c r="O145" s="89"/>
      <c r="P145" s="87"/>
    </row>
    <row r="146" spans="1:16" s="76" customFormat="1" ht="16.5">
      <c r="A146" s="87"/>
      <c r="B146" s="147"/>
      <c r="C146" s="14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8"/>
      <c r="O146" s="89"/>
      <c r="P146" s="87"/>
    </row>
    <row r="147" spans="1:16" s="76" customFormat="1" ht="16.5">
      <c r="A147" s="87"/>
      <c r="B147" s="147"/>
      <c r="C147" s="14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8"/>
      <c r="O147" s="89"/>
      <c r="P147" s="87"/>
    </row>
    <row r="148" spans="1:16" s="76" customFormat="1" ht="16.5">
      <c r="A148" s="87"/>
      <c r="B148" s="147"/>
      <c r="C148" s="14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8"/>
      <c r="O148" s="89"/>
      <c r="P148" s="87"/>
    </row>
    <row r="149" spans="1:16" s="76" customFormat="1" ht="16.5">
      <c r="A149" s="87"/>
      <c r="B149" s="147"/>
      <c r="C149" s="14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8"/>
      <c r="O149" s="89"/>
      <c r="P149" s="87"/>
    </row>
    <row r="150" spans="1:16" s="76" customFormat="1" ht="16.5">
      <c r="A150" s="87"/>
      <c r="B150" s="147"/>
      <c r="C150" s="14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8"/>
      <c r="O150" s="89"/>
      <c r="P150" s="87"/>
    </row>
    <row r="151" spans="1:16" s="76" customFormat="1" ht="16.5">
      <c r="A151" s="87"/>
      <c r="B151" s="147"/>
      <c r="C151" s="14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8"/>
      <c r="O151" s="89"/>
      <c r="P151" s="87"/>
    </row>
    <row r="152" spans="1:16" s="76" customFormat="1" ht="16.5">
      <c r="A152" s="87"/>
      <c r="B152" s="147"/>
      <c r="C152" s="14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8"/>
      <c r="O152" s="89"/>
      <c r="P152" s="87"/>
    </row>
    <row r="153" spans="1:16" s="76" customFormat="1" ht="16.5">
      <c r="A153" s="87"/>
      <c r="B153" s="147"/>
      <c r="C153" s="14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8"/>
      <c r="O153" s="89"/>
      <c r="P153" s="87"/>
    </row>
    <row r="154" spans="1:16" s="76" customFormat="1" ht="16.5">
      <c r="A154" s="87"/>
      <c r="B154" s="147"/>
      <c r="C154" s="14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8"/>
      <c r="O154" s="89"/>
      <c r="P154" s="87"/>
    </row>
    <row r="155" spans="1:16" s="76" customFormat="1" ht="16.5">
      <c r="A155" s="87"/>
      <c r="B155" s="147"/>
      <c r="C155" s="14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8"/>
      <c r="O155" s="89"/>
      <c r="P155" s="87"/>
    </row>
    <row r="156" spans="1:16" s="76" customFormat="1" ht="16.5">
      <c r="A156" s="87"/>
      <c r="B156" s="147"/>
      <c r="C156" s="14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8"/>
      <c r="O156" s="89"/>
      <c r="P156" s="87"/>
    </row>
    <row r="157" spans="1:16" s="76" customFormat="1" ht="16.5">
      <c r="A157" s="87"/>
      <c r="B157" s="147"/>
      <c r="C157" s="14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8"/>
      <c r="O157" s="89"/>
      <c r="P157" s="87"/>
    </row>
    <row r="158" spans="1:16" s="76" customFormat="1" ht="16.5">
      <c r="A158" s="87"/>
      <c r="B158" s="147"/>
      <c r="C158" s="14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8"/>
      <c r="O158" s="89"/>
      <c r="P158" s="87"/>
    </row>
    <row r="159" spans="1:16" s="76" customFormat="1" ht="16.5">
      <c r="A159" s="87"/>
      <c r="B159" s="147"/>
      <c r="C159" s="14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8"/>
      <c r="O159" s="89"/>
      <c r="P159" s="87"/>
    </row>
    <row r="160" spans="1:16" s="76" customFormat="1" ht="16.5">
      <c r="A160" s="87"/>
      <c r="B160" s="147"/>
      <c r="C160" s="14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8"/>
      <c r="O160" s="89"/>
      <c r="P160" s="87"/>
    </row>
    <row r="161" spans="1:16" s="76" customFormat="1" ht="16.5">
      <c r="A161" s="87"/>
      <c r="B161" s="147"/>
      <c r="C161" s="14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8"/>
      <c r="O161" s="89"/>
      <c r="P161" s="87"/>
    </row>
    <row r="162" spans="1:16" s="76" customFormat="1" ht="16.5">
      <c r="A162" s="87"/>
      <c r="B162" s="147"/>
      <c r="C162" s="14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8"/>
      <c r="O162" s="89"/>
      <c r="P162" s="87"/>
    </row>
    <row r="163" spans="1:16" s="76" customFormat="1" ht="16.5">
      <c r="A163" s="87"/>
      <c r="B163" s="147"/>
      <c r="C163" s="14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8"/>
      <c r="O163" s="89"/>
      <c r="P163" s="87"/>
    </row>
    <row r="164" spans="1:16" s="76" customFormat="1" ht="16.5">
      <c r="A164" s="87"/>
      <c r="B164" s="147"/>
      <c r="C164" s="14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8"/>
      <c r="O164" s="89"/>
      <c r="P164" s="87"/>
    </row>
    <row r="165" spans="1:16" s="76" customFormat="1" ht="16.5">
      <c r="A165" s="87"/>
      <c r="B165" s="147"/>
      <c r="C165" s="14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8"/>
      <c r="O165" s="89"/>
      <c r="P165" s="87"/>
    </row>
    <row r="166" spans="1:16" s="76" customFormat="1" ht="16.5">
      <c r="A166" s="87"/>
      <c r="B166" s="147"/>
      <c r="C166" s="14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8"/>
      <c r="O166" s="89"/>
      <c r="P166" s="87"/>
    </row>
    <row r="167" spans="1:16" s="76" customFormat="1" ht="16.5">
      <c r="A167" s="87"/>
      <c r="B167" s="147"/>
      <c r="C167" s="14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8"/>
      <c r="O167" s="89"/>
      <c r="P167" s="87"/>
    </row>
    <row r="168" spans="1:16" s="76" customFormat="1" ht="16.5">
      <c r="A168" s="87"/>
      <c r="B168" s="147"/>
      <c r="C168" s="14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8"/>
      <c r="O168" s="89"/>
      <c r="P168" s="87"/>
    </row>
    <row r="169" spans="1:16" s="76" customFormat="1" ht="16.5">
      <c r="A169" s="87"/>
      <c r="B169" s="147"/>
      <c r="C169" s="14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8"/>
      <c r="O169" s="89"/>
      <c r="P169" s="87"/>
    </row>
    <row r="170" spans="1:16" s="76" customFormat="1" ht="16.5">
      <c r="A170" s="87"/>
      <c r="B170" s="147"/>
      <c r="C170" s="14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8"/>
      <c r="O170" s="89"/>
      <c r="P170" s="87"/>
    </row>
    <row r="171" spans="1:16" s="76" customFormat="1" ht="16.5">
      <c r="A171" s="87"/>
      <c r="B171" s="147"/>
      <c r="C171" s="14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8"/>
      <c r="O171" s="89"/>
      <c r="P171" s="87"/>
    </row>
    <row r="172" spans="1:16" s="76" customFormat="1" ht="16.5">
      <c r="A172" s="87"/>
      <c r="B172" s="147"/>
      <c r="C172" s="14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8"/>
      <c r="O172" s="89"/>
      <c r="P172" s="87"/>
    </row>
    <row r="173" spans="1:16" s="76" customFormat="1" ht="16.5">
      <c r="A173" s="87"/>
      <c r="B173" s="147"/>
      <c r="C173" s="14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8"/>
      <c r="O173" s="89"/>
      <c r="P173" s="87"/>
    </row>
    <row r="174" spans="1:16" s="76" customFormat="1" ht="16.5">
      <c r="A174" s="87"/>
      <c r="B174" s="147"/>
      <c r="C174" s="14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8"/>
      <c r="O174" s="89"/>
      <c r="P174" s="87"/>
    </row>
    <row r="175" spans="1:16" s="76" customFormat="1" ht="16.5">
      <c r="A175" s="87"/>
      <c r="B175" s="147"/>
      <c r="C175" s="14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8"/>
      <c r="O175" s="89"/>
      <c r="P175" s="87"/>
    </row>
    <row r="176" spans="1:16" s="76" customFormat="1" ht="16.5">
      <c r="A176" s="87"/>
      <c r="B176" s="147"/>
      <c r="C176" s="14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8"/>
      <c r="O176" s="89"/>
      <c r="P176" s="87"/>
    </row>
    <row r="177" spans="1:16" s="76" customFormat="1" ht="16.5">
      <c r="A177" s="87"/>
      <c r="B177" s="147"/>
      <c r="C177" s="14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8"/>
      <c r="O177" s="89"/>
      <c r="P177" s="87"/>
    </row>
    <row r="178" spans="1:16" s="76" customFormat="1" ht="16.5">
      <c r="A178" s="87"/>
      <c r="B178" s="147"/>
      <c r="C178" s="14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8"/>
      <c r="O178" s="89"/>
      <c r="P178" s="87"/>
    </row>
    <row r="179" spans="1:16" s="76" customFormat="1" ht="16.5">
      <c r="A179" s="87"/>
      <c r="B179" s="147"/>
      <c r="C179" s="14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8"/>
      <c r="O179" s="89"/>
      <c r="P179" s="87"/>
    </row>
  </sheetData>
  <mergeCells count="3">
    <mergeCell ref="F8:K8"/>
    <mergeCell ref="F26:K26"/>
    <mergeCell ref="F51:K51"/>
  </mergeCells>
  <printOptions horizontalCentered="1"/>
  <pageMargins left="0" right="0" top="0.3937007874015748" bottom="0" header="0" footer="0"/>
  <pageSetup orientation="portrait" paperSize="9" scale="62" r:id="rId2"/>
  <headerFooter alignWithMargins="0">
    <oddHeader>&amp;L&amp;"Times New Roman,Fett"&amp;24Bezirksklasse  Mitte&amp;C&amp;"Times New Roman,Fett"&amp;26Saison  2004&amp;R&amp;"Times New Roman,Fett"&amp;24Einzelrangliste</oddHeader>
  </headerFooter>
  <rowBreaks count="1" manualBreakCount="1">
    <brk id="4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Schwab</dc:creator>
  <cp:keywords/>
  <dc:description/>
  <cp:lastModifiedBy>Günter Nolte</cp:lastModifiedBy>
  <cp:lastPrinted>2005-05-03T19:11:03Z</cp:lastPrinted>
  <dcterms:created xsi:type="dcterms:W3CDTF">1999-04-11T15:02:38Z</dcterms:created>
  <dcterms:modified xsi:type="dcterms:W3CDTF">2005-05-04T19:06:34Z</dcterms:modified>
  <cp:category/>
  <cp:version/>
  <cp:contentType/>
  <cp:contentStatus/>
</cp:coreProperties>
</file>